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80" windowHeight="8805" activeTab="2"/>
  </bookViews>
  <sheets>
    <sheet name="Mag'n" sheetId="1" r:id="rId1"/>
    <sheet name="Jc" sheetId="2" r:id="rId2"/>
    <sheet name="Jc mod KA low B" sheetId="3" r:id="rId3"/>
  </sheets>
  <externalReferences>
    <externalReference r:id="rId6"/>
  </externalReferences>
  <definedNames>
    <definedName name="solver_adj" localSheetId="2" hidden="1">'Jc mod KA low B'!#REF!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'Jc mod KA low B'!#REF!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<sst xmlns="http://schemas.openxmlformats.org/spreadsheetml/2006/main" count="61" uniqueCount="53">
  <si>
    <t xml:space="preserve">wire dia = </t>
  </si>
  <si>
    <t>mm</t>
  </si>
  <si>
    <t>filament dia =</t>
  </si>
  <si>
    <t>B (T)</t>
  </si>
  <si>
    <t>M mT</t>
  </si>
  <si>
    <t>matrix ratio =</t>
  </si>
  <si>
    <t>scanned from graph sent by Arup Ghosh 29 Sept 00</t>
  </si>
  <si>
    <t>Jc</t>
  </si>
  <si>
    <t>fill factor =</t>
  </si>
  <si>
    <t>M centred</t>
  </si>
  <si>
    <t xml:space="preserve">delta M  to centre = </t>
  </si>
  <si>
    <t>m</t>
  </si>
  <si>
    <t>B</t>
  </si>
  <si>
    <t>Ic</t>
  </si>
  <si>
    <t>mm^2</t>
  </si>
  <si>
    <t>coupling mag'n =</t>
  </si>
  <si>
    <t>mT</t>
  </si>
  <si>
    <t>M hyst</t>
  </si>
  <si>
    <t>Strand in 6x1 cable</t>
  </si>
  <si>
    <t>Ic measurements</t>
  </si>
  <si>
    <t>area =</t>
  </si>
  <si>
    <t>mat ratio</t>
  </si>
  <si>
    <t>Cu/Sc</t>
  </si>
  <si>
    <t>area NbTi</t>
  </si>
  <si>
    <t>wire dia =</t>
  </si>
  <si>
    <t>T</t>
  </si>
  <si>
    <t>A</t>
  </si>
  <si>
    <t>A/mm^2</t>
  </si>
  <si>
    <t>B sf</t>
  </si>
  <si>
    <t>self field added</t>
  </si>
  <si>
    <t>A/m^2</t>
  </si>
  <si>
    <t>Arup Measurements of Jc</t>
  </si>
  <si>
    <t>centre curve at B =</t>
  </si>
  <si>
    <t xml:space="preserve">1) First set </t>
  </si>
  <si>
    <t>Transport Measurements</t>
  </si>
  <si>
    <t>H, T</t>
  </si>
  <si>
    <t xml:space="preserve">2) Second set  9 Oct </t>
  </si>
  <si>
    <r>
      <t>q</t>
    </r>
    <r>
      <rPr>
        <sz val="10"/>
        <rFont val="Arial"/>
        <family val="0"/>
      </rPr>
      <t>c</t>
    </r>
  </si>
  <si>
    <t>Jc (4.5)</t>
  </si>
  <si>
    <t xml:space="preserve">made at 4.22K, correct to 4.5K with modified Lubell formula </t>
  </si>
  <si>
    <t>f * Jc</t>
  </si>
  <si>
    <t>scaling factor f =</t>
  </si>
  <si>
    <r>
      <t>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</si>
  <si>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Jc fit</t>
  </si>
  <si>
    <r>
      <t>J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</si>
  <si>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</si>
  <si>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</si>
  <si>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t>J</t>
  </si>
  <si>
    <t>Modified KA  Curve Fitting Jc at low B</t>
  </si>
  <si>
    <t xml:space="preserve">sum of squares = </t>
  </si>
  <si>
    <t>Data points to use in fitting process</t>
  </si>
  <si>
    <t>Appendix 5:  Critical current density for RHIC conductor derived from magnetization and transport current data</t>
  </si>
  <si>
    <t xml:space="preserve"> fit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</si>
</sst>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\ E+00"/>
    <numFmt numFmtId="165" formatCode="0.0000"/>
    <numFmt numFmtId="166" formatCode="0.0"/>
    <numFmt numFmtId="167" formatCode="0.0E+00"/>
    <numFmt numFmtId="168" formatCode="0.000"/>
    <numFmt numFmtId="169" formatCode="0.00000"/>
    <numFmt numFmtId="170" formatCode="0.0000E+00"/>
  </numFmts>
  <fonts count="14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sz val="11"/>
      <name val="Arial"/>
      <family val="2"/>
    </font>
    <font>
      <sz val="12"/>
      <name val="Times New Roman"/>
      <family val="0"/>
    </font>
    <font>
      <sz val="12"/>
      <name val="Arial"/>
      <family val="2"/>
    </font>
    <font>
      <sz val="10"/>
      <name val="Symbol"/>
      <family val="1"/>
    </font>
    <font>
      <sz val="11.25"/>
      <name val="Arial"/>
      <family val="2"/>
    </font>
    <font>
      <sz val="11.75"/>
      <name val="Arial"/>
      <family val="2"/>
    </font>
    <font>
      <vertAlign val="subscript"/>
      <sz val="10"/>
      <name val="Arial"/>
      <family val="2"/>
    </font>
    <font>
      <sz val="11.5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1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65" fontId="0" fillId="0" borderId="0" xfId="0" applyNumberFormat="1" applyAlignment="1">
      <alignment/>
    </xf>
    <xf numFmtId="11" fontId="0" fillId="0" borderId="0" xfId="0" applyNumberFormat="1" applyAlignment="1">
      <alignment horizontal="right"/>
    </xf>
    <xf numFmtId="11" fontId="0" fillId="0" borderId="0" xfId="0" applyNumberFormat="1" applyAlignment="1" applyProtection="1">
      <alignment/>
      <protection locked="0"/>
    </xf>
    <xf numFmtId="0" fontId="0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"/>
          <c:w val="0.94675"/>
          <c:h val="0.954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'Mag''n'!$A$12:$A$131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xVal>
          <c:yVal>
            <c:numRef>
              <c:f>'Mag''n'!$B$12:$B$131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'Mag''n'!$A$12:$A$131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xVal>
          <c:yVal>
            <c:numRef>
              <c:f>'Mag''n'!$C$12:$C$131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1"/>
        </c:ser>
        <c:axId val="22101852"/>
        <c:axId val="64698941"/>
      </c:scatterChart>
      <c:valAx>
        <c:axId val="22101852"/>
        <c:scaling>
          <c:orientation val="minMax"/>
          <c:max val="1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4698941"/>
        <c:crossesAt val="-20"/>
        <c:crossBetween val="midCat"/>
        <c:dispUnits/>
        <c:majorUnit val="0.2"/>
      </c:valAx>
      <c:valAx>
        <c:axId val="64698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Magnetisation 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1018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"/>
          <c:order val="0"/>
          <c:tx>
            <c:v>fitted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'Jc mod KA low B'!#REF!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'Jc mod KA low B'!#REF!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'Jc mod KA low B'!#REF!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'Jc mod KA low B'!#REF!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8503542"/>
        <c:axId val="33878695"/>
      </c:scatterChart>
      <c:valAx>
        <c:axId val="48503542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878695"/>
        <c:crossesAt val="0"/>
        <c:crossBetween val="midCat"/>
        <c:dispUnits/>
        <c:majorUnit val="1"/>
      </c:valAx>
      <c:valAx>
        <c:axId val="3387869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Jc A/m^2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503542"/>
        <c:crosses val="autoZero"/>
        <c:crossBetween val="midCat"/>
        <c:dispUnits/>
        <c:majorUnit val="1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"/>
          <c:w val="0.947"/>
          <c:h val="0.95475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'Mag''n'!$A$12:$A$65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'Mag''n'!$E$12:$E$65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1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'Mag''n'!$A$76:$A$131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xVal>
          <c:yVal>
            <c:numRef>
              <c:f>'Mag''n'!$E$76:$E$131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1"/>
        </c:ser>
        <c:axId val="45419558"/>
        <c:axId val="6122839"/>
      </c:scatterChart>
      <c:valAx>
        <c:axId val="45419558"/>
        <c:scaling>
          <c:orientation val="minMax"/>
          <c:max val="1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122839"/>
        <c:crossesAt val="0"/>
        <c:crossBetween val="midCat"/>
        <c:dispUnits/>
        <c:majorUnit val="0.2"/>
      </c:valAx>
      <c:valAx>
        <c:axId val="61228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Jc A/m^2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5419558"/>
        <c:crosses val="autoZero"/>
        <c:crossBetween val="midCat"/>
        <c:dispUnits/>
        <c:majorUnit val="50000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"/>
          <c:w val="0.95225"/>
          <c:h val="0.9715"/>
        </c:manualLayout>
      </c:layout>
      <c:scatterChart>
        <c:scatterStyle val="smoothMarker"/>
        <c:varyColors val="0"/>
        <c:ser>
          <c:idx val="2"/>
          <c:order val="0"/>
          <c:tx>
            <c:v>sweep up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'Mag''n'!$A$12:$A$65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xVal>
          <c:yVal>
            <c:numRef>
              <c:f>'Mag''n'!$E$12:$E$65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sweep 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'Mag''n'!$A$76:$A$131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xVal>
          <c:yVal>
            <c:numRef>
              <c:f>'Mag''n'!$E$76:$E$131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Arup data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'[1]RHIC-Strand'!$C$10:$C$42</c:f>
              <c:numCache>
                <c:ptCount val="33"/>
                <c:pt idx="0">
                  <c:v>-17.146302825401325</c:v>
                </c:pt>
                <c:pt idx="1">
                  <c:v>-19.332303108966798</c:v>
                </c:pt>
                <c:pt idx="2">
                  <c:v>-18.774694677058168</c:v>
                </c:pt>
                <c:pt idx="3">
                  <c:v>-16.508589029537248</c:v>
                </c:pt>
                <c:pt idx="4">
                  <c:v>-14.732502913087545</c:v>
                </c:pt>
                <c:pt idx="5">
                  <c:v>-13.455197851891686</c:v>
                </c:pt>
                <c:pt idx="6">
                  <c:v>-11.38059409007676</c:v>
                </c:pt>
                <c:pt idx="7">
                  <c:v>-10.023183664925453</c:v>
                </c:pt>
                <c:pt idx="8">
                  <c:v>-9.041892956471214</c:v>
                </c:pt>
                <c:pt idx="9">
                  <c:v>-8.268375535776416</c:v>
                </c:pt>
                <c:pt idx="10">
                  <c:v>-7.641300733562675</c:v>
                </c:pt>
                <c:pt idx="11">
                  <c:v>-7.122493337319967</c:v>
                </c:pt>
                <c:pt idx="12">
                  <c:v>-6.67815889662959</c:v>
                </c:pt>
                <c:pt idx="13">
                  <c:v>-6.302665003088427</c:v>
                </c:pt>
                <c:pt idx="14">
                  <c:v>-5.970227742673317</c:v>
                </c:pt>
                <c:pt idx="15">
                  <c:v>-5.5997404343793695</c:v>
                </c:pt>
                <c:pt idx="16">
                  <c:v>-5.404233280475603</c:v>
                </c:pt>
                <c:pt idx="17">
                  <c:v>-5.178561450457364</c:v>
                </c:pt>
                <c:pt idx="18">
                  <c:v>-4.966094489028657</c:v>
                </c:pt>
                <c:pt idx="19">
                  <c:v>-4.774530021007072</c:v>
                </c:pt>
                <c:pt idx="20">
                  <c:v>-4.603117058605531</c:v>
                </c:pt>
                <c:pt idx="21">
                  <c:v>-4.374503859754554</c:v>
                </c:pt>
                <c:pt idx="22">
                  <c:v>-3.9916878352893375</c:v>
                </c:pt>
                <c:pt idx="23">
                  <c:v>-3.9234731112960257</c:v>
                </c:pt>
                <c:pt idx="24">
                  <c:v>-4.016094938369513</c:v>
                </c:pt>
                <c:pt idx="25">
                  <c:v>-3.9059500629307715</c:v>
                </c:pt>
                <c:pt idx="26">
                  <c:v>-3.770772261255953</c:v>
                </c:pt>
                <c:pt idx="27">
                  <c:v>-3.583087896800961</c:v>
                </c:pt>
                <c:pt idx="28">
                  <c:v>-3.592662991086261</c:v>
                </c:pt>
                <c:pt idx="29">
                  <c:v>-3.462742103921018</c:v>
                </c:pt>
                <c:pt idx="30">
                  <c:v>-3.4018495108517595</c:v>
                </c:pt>
                <c:pt idx="31">
                  <c:v>-3.1365630750649274</c:v>
                </c:pt>
                <c:pt idx="32">
                  <c:v>-3.248022179131063</c:v>
                </c:pt>
              </c:numCache>
            </c:numRef>
          </c:xVal>
          <c:yVal>
            <c:numRef>
              <c:f>'[1]RHIC-Strand'!$F$10:$F$42</c:f>
              <c:numCache>
                <c:ptCount val="33"/>
                <c:pt idx="0">
                  <c:v>34.34767808852202</c:v>
                </c:pt>
                <c:pt idx="1">
                  <c:v>34.69438411689169</c:v>
                </c:pt>
                <c:pt idx="2">
                  <c:v>32.617277062453155</c:v>
                </c:pt>
                <c:pt idx="3">
                  <c:v>28.750315782135075</c:v>
                </c:pt>
                <c:pt idx="4">
                  <c:v>25.967280207839153</c:v>
                </c:pt>
                <c:pt idx="5">
                  <c:v>23.9170835491044</c:v>
                </c:pt>
                <c:pt idx="6">
                  <c:v>20.40871893711813</c:v>
                </c:pt>
                <c:pt idx="7">
                  <c:v>18.016197012105017</c:v>
                </c:pt>
                <c:pt idx="8">
                  <c:v>16.223839493601865</c:v>
                </c:pt>
                <c:pt idx="9">
                  <c:v>14.821369801225618</c:v>
                </c:pt>
                <c:pt idx="10">
                  <c:v>13.668853877316609</c:v>
                </c:pt>
                <c:pt idx="11">
                  <c:v>12.71697685718976</c:v>
                </c:pt>
                <c:pt idx="12">
                  <c:v>11.903093842939288</c:v>
                </c:pt>
                <c:pt idx="13">
                  <c:v>11.201984161382345</c:v>
                </c:pt>
                <c:pt idx="14">
                  <c:v>10.586424505237199</c:v>
                </c:pt>
                <c:pt idx="15">
                  <c:v>9.826237117763114</c:v>
                </c:pt>
                <c:pt idx="16">
                  <c:v>9.52096058231415</c:v>
                </c:pt>
                <c:pt idx="17">
                  <c:v>9.107103729316195</c:v>
                </c:pt>
                <c:pt idx="18">
                  <c:v>8.7113957478394</c:v>
                </c:pt>
                <c:pt idx="19">
                  <c:v>8.386155453717162</c:v>
                </c:pt>
                <c:pt idx="20">
                  <c:v>8.054031104880004</c:v>
                </c:pt>
                <c:pt idx="21">
                  <c:v>7.710954850814561</c:v>
                </c:pt>
                <c:pt idx="22">
                  <c:v>7.212173795560715</c:v>
                </c:pt>
                <c:pt idx="23">
                  <c:v>7.031748979714186</c:v>
                </c:pt>
                <c:pt idx="24">
                  <c:v>7.020797074485902</c:v>
                </c:pt>
                <c:pt idx="25">
                  <c:v>6.814400597669442</c:v>
                </c:pt>
                <c:pt idx="26">
                  <c:v>6.5927966181645665</c:v>
                </c:pt>
                <c:pt idx="27">
                  <c:v>6.315056301575285</c:v>
                </c:pt>
                <c:pt idx="28">
                  <c:v>6.246215754426072</c:v>
                </c:pt>
                <c:pt idx="29">
                  <c:v>6.0499576127352235</c:v>
                </c:pt>
                <c:pt idx="30">
                  <c:v>5.901324613208514</c:v>
                </c:pt>
                <c:pt idx="31">
                  <c:v>5.2564138510515654</c:v>
                </c:pt>
                <c:pt idx="32">
                  <c:v>5.420755011791415</c:v>
                </c:pt>
              </c:numCache>
            </c:numRef>
          </c:yVal>
          <c:smooth val="1"/>
        </c:ser>
        <c:axId val="55105552"/>
        <c:axId val="26187921"/>
      </c:scatterChart>
      <c:valAx>
        <c:axId val="55105552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6187921"/>
        <c:crossesAt val="0"/>
        <c:crossBetween val="midCat"/>
        <c:dispUnits/>
        <c:majorUnit val="0.2"/>
        <c:minorUnit val="0.1"/>
      </c:valAx>
      <c:valAx>
        <c:axId val="26187921"/>
        <c:scaling>
          <c:orientation val="minMax"/>
          <c:max val="3500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Jc A/m^2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5105552"/>
        <c:crosses val="autoZero"/>
        <c:crossBetween val="midCat"/>
        <c:dispUnits/>
        <c:majorUnit val="50000000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5325"/>
          <c:y val="0.17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14"/>
          <c:w val="0.947"/>
          <c:h val="0.971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'Mag''n'!$A$12:$A$65</c:f>
              <c:numCache>
                <c:ptCount val="54"/>
                <c:pt idx="0">
                  <c:v>0.0055175579178249725</c:v>
                </c:pt>
                <c:pt idx="1">
                  <c:v>0.00551764850642166</c:v>
                </c:pt>
                <c:pt idx="2">
                  <c:v>0.016552272285391845</c:v>
                </c:pt>
                <c:pt idx="3">
                  <c:v>0.02206960534713603</c:v>
                </c:pt>
                <c:pt idx="4">
                  <c:v>0.03494322979128675</c:v>
                </c:pt>
                <c:pt idx="5">
                  <c:v>0.04229958861289038</c:v>
                </c:pt>
                <c:pt idx="6">
                  <c:v>0.04965593433105887</c:v>
                </c:pt>
                <c:pt idx="7">
                  <c:v>0.05701228714440355</c:v>
                </c:pt>
                <c:pt idx="8">
                  <c:v>0.0680467859104741</c:v>
                </c:pt>
                <c:pt idx="9">
                  <c:v>0.07724219840090026</c:v>
                </c:pt>
                <c:pt idx="10">
                  <c:v>0.09011576614160668</c:v>
                </c:pt>
                <c:pt idx="11">
                  <c:v>0.1085065669391632</c:v>
                </c:pt>
                <c:pt idx="12">
                  <c:v>0.1213801235772206</c:v>
                </c:pt>
                <c:pt idx="13">
                  <c:v>0.1379318385471544</c:v>
                </c:pt>
                <c:pt idx="14">
                  <c:v>0.15264447517461635</c:v>
                </c:pt>
                <c:pt idx="15">
                  <c:v>0.17103526931144722</c:v>
                </c:pt>
                <c:pt idx="16">
                  <c:v>0.19678238340367168</c:v>
                </c:pt>
                <c:pt idx="17">
                  <c:v>0.21149501838626142</c:v>
                </c:pt>
                <c:pt idx="18">
                  <c:v>0.24092029244001248</c:v>
                </c:pt>
                <c:pt idx="19">
                  <c:v>0.26666740650836634</c:v>
                </c:pt>
                <c:pt idx="20">
                  <c:v>0.2979317604916868</c:v>
                </c:pt>
                <c:pt idx="21">
                  <c:v>0.33103519597366643</c:v>
                </c:pt>
                <c:pt idx="22">
                  <c:v>0.36413863211133485</c:v>
                </c:pt>
                <c:pt idx="23">
                  <c:v>0.3972420665944248</c:v>
                </c:pt>
                <c:pt idx="24">
                  <c:v>0.4248282626638772</c:v>
                </c:pt>
                <c:pt idx="25">
                  <c:v>0.45057537798769337</c:v>
                </c:pt>
                <c:pt idx="26">
                  <c:v>0.4836788143250824</c:v>
                </c:pt>
                <c:pt idx="27">
                  <c:v>0.5075868509627323</c:v>
                </c:pt>
                <c:pt idx="28">
                  <c:v>0.5498856856393067</c:v>
                </c:pt>
                <c:pt idx="29">
                  <c:v>0.5756328024818747</c:v>
                </c:pt>
                <c:pt idx="30">
                  <c:v>0.6197707163104756</c:v>
                </c:pt>
                <c:pt idx="31">
                  <c:v>0.6675867898109922</c:v>
                </c:pt>
                <c:pt idx="32">
                  <c:v>0.7172419423206329</c:v>
                </c:pt>
                <c:pt idx="33">
                  <c:v>0.77241433310592</c:v>
                </c:pt>
                <c:pt idx="34">
                  <c:v>0.8165522467864099</c:v>
                </c:pt>
                <c:pt idx="35">
                  <c:v>0.8514947586540962</c:v>
                </c:pt>
                <c:pt idx="36">
                  <c:v>0.899310828090631</c:v>
                </c:pt>
                <c:pt idx="37">
                  <c:v>0.947126896025064</c:v>
                </c:pt>
                <c:pt idx="38">
                  <c:v>0.9820694068220501</c:v>
                </c:pt>
                <c:pt idx="39">
                  <c:v>1.0280463939294673</c:v>
                </c:pt>
                <c:pt idx="40">
                  <c:v>1.0703452206007247</c:v>
                </c:pt>
                <c:pt idx="41">
                  <c:v>1.1200003633217153</c:v>
                </c:pt>
                <c:pt idx="42">
                  <c:v>1.1862072183751562</c:v>
                </c:pt>
                <c:pt idx="43">
                  <c:v>1.2303451196117752</c:v>
                </c:pt>
                <c:pt idx="44">
                  <c:v>1.270804861373892</c:v>
                </c:pt>
                <c:pt idx="45">
                  <c:v>1.3112646020273167</c:v>
                </c:pt>
                <c:pt idx="46">
                  <c:v>1.34804618362186</c:v>
                </c:pt>
                <c:pt idx="47">
                  <c:v>1.3848277644875577</c:v>
                </c:pt>
                <c:pt idx="48">
                  <c:v>1.4179311865975124</c:v>
                </c:pt>
                <c:pt idx="49">
                  <c:v>1.4473564502566107</c:v>
                </c:pt>
                <c:pt idx="50">
                  <c:v>1.4804598714853257</c:v>
                </c:pt>
                <c:pt idx="51">
                  <c:v>1.5282759237500492</c:v>
                </c:pt>
                <c:pt idx="52">
                  <c:v>1.5613793442505857</c:v>
                </c:pt>
                <c:pt idx="53">
                  <c:v>1.5834482911782612</c:v>
                </c:pt>
              </c:numCache>
            </c:numRef>
          </c:xVal>
          <c:yVal>
            <c:numRef>
              <c:f>'Mag''n'!$E$12:$E$65</c:f>
              <c:numCache>
                <c:ptCount val="54"/>
                <c:pt idx="4">
                  <c:v>3584210635.970369</c:v>
                </c:pt>
                <c:pt idx="5">
                  <c:v>8400285220.587153</c:v>
                </c:pt>
                <c:pt idx="6">
                  <c:v>11799867451.050735</c:v>
                </c:pt>
                <c:pt idx="7">
                  <c:v>16474292720.999357</c:v>
                </c:pt>
                <c:pt idx="8">
                  <c:v>19307278229.205563</c:v>
                </c:pt>
                <c:pt idx="9">
                  <c:v>21290368138.049725</c:v>
                </c:pt>
                <c:pt idx="10">
                  <c:v>22565212103.888226</c:v>
                </c:pt>
                <c:pt idx="11">
                  <c:v>22706862544.657833</c:v>
                </c:pt>
                <c:pt idx="12">
                  <c:v>22140266453.54153</c:v>
                </c:pt>
                <c:pt idx="13">
                  <c:v>21290372104.15502</c:v>
                </c:pt>
                <c:pt idx="14">
                  <c:v>20723776045.300438</c:v>
                </c:pt>
                <c:pt idx="15">
                  <c:v>19732232498.30148</c:v>
                </c:pt>
                <c:pt idx="16">
                  <c:v>18740689255.77728</c:v>
                </c:pt>
                <c:pt idx="17">
                  <c:v>17890794667.563553</c:v>
                </c:pt>
                <c:pt idx="18">
                  <c:v>16899251461.565163</c:v>
                </c:pt>
                <c:pt idx="19">
                  <c:v>15907708037.130043</c:v>
                </c:pt>
                <c:pt idx="20">
                  <c:v>14916164749.160076</c:v>
                </c:pt>
                <c:pt idx="21">
                  <c:v>14207919828.242773</c:v>
                </c:pt>
                <c:pt idx="22">
                  <c:v>13641324009.485994</c:v>
                </c:pt>
                <c:pt idx="23">
                  <c:v>12791429746.662962</c:v>
                </c:pt>
                <c:pt idx="24">
                  <c:v>12224833666.760822</c:v>
                </c:pt>
                <c:pt idx="25">
                  <c:v>11516588333.935644</c:v>
                </c:pt>
                <c:pt idx="26">
                  <c:v>11091641470.321531</c:v>
                </c:pt>
                <c:pt idx="27">
                  <c:v>10666694393.085333</c:v>
                </c:pt>
                <c:pt idx="28">
                  <c:v>10100098426.414427</c:v>
                </c:pt>
                <c:pt idx="29">
                  <c:v>9816800487.165613</c:v>
                </c:pt>
                <c:pt idx="30">
                  <c:v>9250204447.236725</c:v>
                </c:pt>
                <c:pt idx="31">
                  <c:v>8825257556.715162</c:v>
                </c:pt>
                <c:pt idx="32">
                  <c:v>8400310625.957482</c:v>
                </c:pt>
                <c:pt idx="33">
                  <c:v>8064062500</c:v>
                </c:pt>
                <c:pt idx="34">
                  <c:v>7739062500</c:v>
                </c:pt>
                <c:pt idx="35">
                  <c:v>7535937500.000001</c:v>
                </c:pt>
                <c:pt idx="36">
                  <c:v>7231250000</c:v>
                </c:pt>
                <c:pt idx="37">
                  <c:v>6983820930.644235</c:v>
                </c:pt>
                <c:pt idx="38">
                  <c:v>6842171987.231764</c:v>
                </c:pt>
                <c:pt idx="39">
                  <c:v>6842172225.59199</c:v>
                </c:pt>
                <c:pt idx="40">
                  <c:v>6764062500.000001</c:v>
                </c:pt>
                <c:pt idx="41">
                  <c:v>6560937500</c:v>
                </c:pt>
                <c:pt idx="42">
                  <c:v>6418750000.000001</c:v>
                </c:pt>
                <c:pt idx="43">
                  <c:v>6317187500</c:v>
                </c:pt>
                <c:pt idx="44">
                  <c:v>6215625000</c:v>
                </c:pt>
                <c:pt idx="45">
                  <c:v>6114062500</c:v>
                </c:pt>
                <c:pt idx="46">
                  <c:v>5951562500</c:v>
                </c:pt>
                <c:pt idx="47">
                  <c:v>5992278668.263654</c:v>
                </c:pt>
                <c:pt idx="48">
                  <c:v>5850629618.353914</c:v>
                </c:pt>
                <c:pt idx="49">
                  <c:v>5707812500</c:v>
                </c:pt>
                <c:pt idx="50">
                  <c:v>5667187499.999999</c:v>
                </c:pt>
                <c:pt idx="51">
                  <c:v>5567331599.236771</c:v>
                </c:pt>
                <c:pt idx="52">
                  <c:v>5425682535.822427</c:v>
                </c:pt>
                <c:pt idx="53">
                  <c:v>5425682576.776147</c:v>
                </c:pt>
              </c:numCache>
            </c:numRef>
          </c:yVal>
          <c:smooth val="1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'Mag''n'!$A$76:$A$131</c:f>
              <c:numCache>
                <c:ptCount val="56"/>
                <c:pt idx="0">
                  <c:v>1.5319540812467713</c:v>
                </c:pt>
                <c:pt idx="1">
                  <c:v>1.5098851340362158</c:v>
                </c:pt>
                <c:pt idx="2">
                  <c:v>1.4878161866166184</c:v>
                </c:pt>
                <c:pt idx="3">
                  <c:v>1.4657472389625263</c:v>
                </c:pt>
                <c:pt idx="4">
                  <c:v>1.4400001330292718</c:v>
                </c:pt>
                <c:pt idx="5">
                  <c:v>1.4032185523731457</c:v>
                </c:pt>
                <c:pt idx="6">
                  <c:v>1.3664369705536548</c:v>
                </c:pt>
                <c:pt idx="7">
                  <c:v>1.3241381502823146</c:v>
                </c:pt>
                <c:pt idx="8">
                  <c:v>1.296551962168194</c:v>
                </c:pt>
                <c:pt idx="9">
                  <c:v>1.263448535758351</c:v>
                </c:pt>
                <c:pt idx="10">
                  <c:v>1.2266669494028763</c:v>
                </c:pt>
                <c:pt idx="11">
                  <c:v>1.204597996883464</c:v>
                </c:pt>
                <c:pt idx="12">
                  <c:v>1.1678164081840945</c:v>
                </c:pt>
                <c:pt idx="13">
                  <c:v>1.1420692956579412</c:v>
                </c:pt>
                <c:pt idx="14">
                  <c:v>1.105287705348699</c:v>
                </c:pt>
                <c:pt idx="15">
                  <c:v>1.0703451931577534</c:v>
                </c:pt>
                <c:pt idx="16">
                  <c:v>1.0390808396146993</c:v>
                </c:pt>
                <c:pt idx="17">
                  <c:v>1.005977404751831</c:v>
                </c:pt>
                <c:pt idx="18">
                  <c:v>0.9728739699257947</c:v>
                </c:pt>
                <c:pt idx="19">
                  <c:v>0.936092374269291</c:v>
                </c:pt>
                <c:pt idx="20">
                  <c:v>0.9029889379012808</c:v>
                </c:pt>
                <c:pt idx="21">
                  <c:v>0.8735636605878773</c:v>
                </c:pt>
                <c:pt idx="22">
                  <c:v>0.8386211411281419</c:v>
                </c:pt>
                <c:pt idx="23">
                  <c:v>0.8073567820533095</c:v>
                </c:pt>
                <c:pt idx="24">
                  <c:v>0.7705751818033737</c:v>
                </c:pt>
                <c:pt idx="25">
                  <c:v>0.7411498998922353</c:v>
                </c:pt>
                <c:pt idx="26">
                  <c:v>0.7043682981892027</c:v>
                </c:pt>
                <c:pt idx="27">
                  <c:v>0.6712648576853861</c:v>
                </c:pt>
                <c:pt idx="28">
                  <c:v>0.6418395722039709</c:v>
                </c:pt>
                <c:pt idx="29">
                  <c:v>0.6124142899990125</c:v>
                </c:pt>
                <c:pt idx="30">
                  <c:v>0.5682763634829658</c:v>
                </c:pt>
                <c:pt idx="31">
                  <c:v>0.5314947576904393</c:v>
                </c:pt>
                <c:pt idx="32">
                  <c:v>0.49655223147668515</c:v>
                </c:pt>
                <c:pt idx="33">
                  <c:v>0.46528786511858405</c:v>
                </c:pt>
                <c:pt idx="34">
                  <c:v>0.4358625809436805</c:v>
                </c:pt>
                <c:pt idx="35">
                  <c:v>0.40275913120462464</c:v>
                </c:pt>
                <c:pt idx="36">
                  <c:v>0.36597752427859376</c:v>
                </c:pt>
                <c:pt idx="37">
                  <c:v>0.34023039713640446</c:v>
                </c:pt>
                <c:pt idx="38">
                  <c:v>0.2997706223228856</c:v>
                </c:pt>
                <c:pt idx="39">
                  <c:v>0.27402349172246987</c:v>
                </c:pt>
                <c:pt idx="40">
                  <c:v>0.23356371272543638</c:v>
                </c:pt>
                <c:pt idx="41">
                  <c:v>0.19678209343295708</c:v>
                </c:pt>
                <c:pt idx="42">
                  <c:v>0.16551771432234386</c:v>
                </c:pt>
                <c:pt idx="43">
                  <c:v>0.14344873940525665</c:v>
                </c:pt>
                <c:pt idx="44">
                  <c:v>0.12321884123459209</c:v>
                </c:pt>
                <c:pt idx="45">
                  <c:v>0.10482802127874881</c:v>
                </c:pt>
                <c:pt idx="46">
                  <c:v>0.09747168640355336</c:v>
                </c:pt>
                <c:pt idx="47">
                  <c:v>0.0827590280254121</c:v>
                </c:pt>
                <c:pt idx="48">
                  <c:v>0.06804635680223109</c:v>
                </c:pt>
                <c:pt idx="49">
                  <c:v>0.060690017142788676</c:v>
                </c:pt>
                <c:pt idx="50">
                  <c:v>0.055172757489183606</c:v>
                </c:pt>
                <c:pt idx="51">
                  <c:v>0.0496554955501438</c:v>
                </c:pt>
                <c:pt idx="52">
                  <c:v>0.044138237029570086</c:v>
                </c:pt>
                <c:pt idx="53">
                  <c:v>0.034942827154001196</c:v>
                </c:pt>
                <c:pt idx="54">
                  <c:v>0.01655201704889042</c:v>
                </c:pt>
                <c:pt idx="55">
                  <c:v>0.0018393736573702412</c:v>
                </c:pt>
              </c:numCache>
            </c:numRef>
          </c:xVal>
          <c:yVal>
            <c:numRef>
              <c:f>'Mag''n'!$E$76:$E$131</c:f>
              <c:numCache>
                <c:ptCount val="56"/>
                <c:pt idx="0">
                  <c:v>5358348869.761614</c:v>
                </c:pt>
                <c:pt idx="1">
                  <c:v>5358348948.931247</c:v>
                </c:pt>
                <c:pt idx="2">
                  <c:v>5641647302.181505</c:v>
                </c:pt>
                <c:pt idx="3">
                  <c:v>5783296524.668907</c:v>
                </c:pt>
                <c:pt idx="4">
                  <c:v>5783296630.015001</c:v>
                </c:pt>
                <c:pt idx="5">
                  <c:v>5971875000</c:v>
                </c:pt>
                <c:pt idx="6">
                  <c:v>6073437500</c:v>
                </c:pt>
                <c:pt idx="7">
                  <c:v>6134375000</c:v>
                </c:pt>
                <c:pt idx="8">
                  <c:v>6195312499.999999</c:v>
                </c:pt>
                <c:pt idx="9">
                  <c:v>6256249999.999999</c:v>
                </c:pt>
                <c:pt idx="10">
                  <c:v>6317187500</c:v>
                </c:pt>
                <c:pt idx="11">
                  <c:v>6378125000</c:v>
                </c:pt>
                <c:pt idx="12">
                  <c:v>6479687500</c:v>
                </c:pt>
                <c:pt idx="13">
                  <c:v>6581250000</c:v>
                </c:pt>
                <c:pt idx="14">
                  <c:v>6682812499.999999</c:v>
                </c:pt>
                <c:pt idx="15">
                  <c:v>6774842888.025576</c:v>
                </c:pt>
                <c:pt idx="16">
                  <c:v>6774843168.6360655</c:v>
                </c:pt>
                <c:pt idx="17">
                  <c:v>7058141795.375736</c:v>
                </c:pt>
                <c:pt idx="18">
                  <c:v>7058142139.764914</c:v>
                </c:pt>
                <c:pt idx="19">
                  <c:v>7199791710.925891</c:v>
                </c:pt>
                <c:pt idx="20">
                  <c:v>7332812500</c:v>
                </c:pt>
                <c:pt idx="21">
                  <c:v>7475000000</c:v>
                </c:pt>
                <c:pt idx="22">
                  <c:v>7624740482.604029</c:v>
                </c:pt>
                <c:pt idx="23">
                  <c:v>7766390129.484167</c:v>
                </c:pt>
                <c:pt idx="24">
                  <c:v>8049689083.394458</c:v>
                </c:pt>
                <c:pt idx="25">
                  <c:v>8206250000</c:v>
                </c:pt>
                <c:pt idx="26">
                  <c:v>8612500000</c:v>
                </c:pt>
                <c:pt idx="27">
                  <c:v>8917187500.000002</c:v>
                </c:pt>
                <c:pt idx="28">
                  <c:v>9120312500</c:v>
                </c:pt>
                <c:pt idx="29">
                  <c:v>9607833480.959604</c:v>
                </c:pt>
                <c:pt idx="30">
                  <c:v>10174431478.625265</c:v>
                </c:pt>
                <c:pt idx="31">
                  <c:v>10599380210.512989</c:v>
                </c:pt>
                <c:pt idx="32">
                  <c:v>11024329003.68099</c:v>
                </c:pt>
                <c:pt idx="33">
                  <c:v>11449277777.358107</c:v>
                </c:pt>
                <c:pt idx="34">
                  <c:v>11590928171.361038</c:v>
                </c:pt>
                <c:pt idx="35">
                  <c:v>12065625000</c:v>
                </c:pt>
                <c:pt idx="36">
                  <c:v>12675000000</c:v>
                </c:pt>
                <c:pt idx="37">
                  <c:v>13182812500</c:v>
                </c:pt>
                <c:pt idx="38">
                  <c:v>13998971570.057978</c:v>
                </c:pt>
                <c:pt idx="39">
                  <c:v>14707219222.369268</c:v>
                </c:pt>
                <c:pt idx="40">
                  <c:v>15982064860.160475</c:v>
                </c:pt>
                <c:pt idx="41">
                  <c:v>17256910495.237812</c:v>
                </c:pt>
                <c:pt idx="42">
                  <c:v>18531755920.03505</c:v>
                </c:pt>
                <c:pt idx="43">
                  <c:v>19523302290.53248</c:v>
                </c:pt>
                <c:pt idx="44">
                  <c:v>20798147047.14822</c:v>
                </c:pt>
                <c:pt idx="45">
                  <c:v>22214640943.503796</c:v>
                </c:pt>
                <c:pt idx="46">
                  <c:v>23347835444.79523</c:v>
                </c:pt>
                <c:pt idx="47">
                  <c:v>24622679854.596397</c:v>
                </c:pt>
                <c:pt idx="48">
                  <c:v>26889068925.61785</c:v>
                </c:pt>
                <c:pt idx="49">
                  <c:v>28305561939.98528</c:v>
                </c:pt>
                <c:pt idx="50">
                  <c:v>29722054788.239094</c:v>
                </c:pt>
                <c:pt idx="51">
                  <c:v>31280196874.480534</c:v>
                </c:pt>
                <c:pt idx="52">
                  <c:v>32555040500.503387</c:v>
                </c:pt>
                <c:pt idx="53">
                  <c:v>33121638326.86498</c:v>
                </c:pt>
                <c:pt idx="54">
                  <c:v>33546587847.359463</c:v>
                </c:pt>
                <c:pt idx="55">
                  <c:v>33546589334.507664</c:v>
                </c:pt>
              </c:numCache>
            </c:numRef>
          </c:yVal>
          <c:smooth val="1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Jc!$D$19:$D$24</c:f>
              <c:numCache/>
            </c:numRef>
          </c:xVal>
          <c:yVal>
            <c:numRef>
              <c:f>Jc!$E$19:$E$24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Jc!$A$33:$A$34</c:f>
              <c:numCache/>
            </c:numRef>
          </c:xVal>
          <c:yVal>
            <c:numRef>
              <c:f>Jc!$C$33:$C$34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Jc!$D$19:$D$24</c:f>
              <c:numCache/>
            </c:numRef>
          </c:xVal>
          <c:yVal>
            <c:numRef>
              <c:f>Jc!$G$19:$G$24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Jc!$A$33:$A$34</c:f>
              <c:numCache/>
            </c:numRef>
          </c:xVal>
          <c:yVal>
            <c:numRef>
              <c:f>Jc!$E$33:$E$34</c:f>
              <c:numCache/>
            </c:numRef>
          </c:yVal>
          <c:smooth val="1"/>
        </c:ser>
        <c:axId val="34364698"/>
        <c:axId val="40846827"/>
      </c:scatterChart>
      <c:valAx>
        <c:axId val="34364698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0846827"/>
        <c:crossesAt val="0"/>
        <c:crossBetween val="midCat"/>
        <c:dispUnits/>
        <c:majorUnit val="1"/>
      </c:valAx>
      <c:valAx>
        <c:axId val="40846827"/>
        <c:scaling>
          <c:orientation val="minMax"/>
          <c:max val="3500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Jc A/m^2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4364698"/>
        <c:crosses val="autoZero"/>
        <c:crossBetween val="midCat"/>
        <c:dispUnits/>
        <c:majorUnit val="50000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Jc adjusted for smooth join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5925"/>
          <c:w val="0.945"/>
          <c:h val="0.887"/>
        </c:manualLayout>
      </c:layout>
      <c:scatterChart>
        <c:scatterStyle val="smoothMarker"/>
        <c:varyColors val="0"/>
        <c:ser>
          <c:idx val="4"/>
          <c:order val="0"/>
          <c:tx>
            <c:v>Transport Jc 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Jc!$D$19:$D$24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Jc!$G$19:$G$24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v>transport Jc 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Jc!$A$33:$A$34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Jc!$E$33:$E$34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sweep up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'Mag''n'!$A$16:$A$62</c:f>
              <c:numCache>
                <c:ptCount val="47"/>
                <c:pt idx="0">
                  <c:v>0.03494322979128675</c:v>
                </c:pt>
                <c:pt idx="1">
                  <c:v>0.04229958861289038</c:v>
                </c:pt>
                <c:pt idx="2">
                  <c:v>0.04965593433105887</c:v>
                </c:pt>
                <c:pt idx="3">
                  <c:v>0.05701228714440355</c:v>
                </c:pt>
                <c:pt idx="4">
                  <c:v>0.0680467859104741</c:v>
                </c:pt>
                <c:pt idx="5">
                  <c:v>0.07724219840090026</c:v>
                </c:pt>
                <c:pt idx="6">
                  <c:v>0.09011576614160668</c:v>
                </c:pt>
                <c:pt idx="7">
                  <c:v>0.1085065669391632</c:v>
                </c:pt>
                <c:pt idx="8">
                  <c:v>0.1213801235772206</c:v>
                </c:pt>
                <c:pt idx="9">
                  <c:v>0.1379318385471544</c:v>
                </c:pt>
                <c:pt idx="10">
                  <c:v>0.15264447517461635</c:v>
                </c:pt>
                <c:pt idx="11">
                  <c:v>0.17103526931144722</c:v>
                </c:pt>
                <c:pt idx="12">
                  <c:v>0.19678238340367168</c:v>
                </c:pt>
                <c:pt idx="13">
                  <c:v>0.21149501838626142</c:v>
                </c:pt>
                <c:pt idx="14">
                  <c:v>0.24092029244001248</c:v>
                </c:pt>
                <c:pt idx="15">
                  <c:v>0.26666740650836634</c:v>
                </c:pt>
                <c:pt idx="16">
                  <c:v>0.2979317604916868</c:v>
                </c:pt>
                <c:pt idx="17">
                  <c:v>0.33103519597366643</c:v>
                </c:pt>
                <c:pt idx="18">
                  <c:v>0.36413863211133485</c:v>
                </c:pt>
                <c:pt idx="19">
                  <c:v>0.3972420665944248</c:v>
                </c:pt>
                <c:pt idx="20">
                  <c:v>0.4248282626638772</c:v>
                </c:pt>
                <c:pt idx="21">
                  <c:v>0.45057537798769337</c:v>
                </c:pt>
                <c:pt idx="22">
                  <c:v>0.4836788143250824</c:v>
                </c:pt>
                <c:pt idx="23">
                  <c:v>0.5075868509627323</c:v>
                </c:pt>
                <c:pt idx="24">
                  <c:v>0.5498856856393067</c:v>
                </c:pt>
                <c:pt idx="25">
                  <c:v>0.5756328024818747</c:v>
                </c:pt>
                <c:pt idx="26">
                  <c:v>0.6197707163104756</c:v>
                </c:pt>
                <c:pt idx="27">
                  <c:v>0.6675867898109922</c:v>
                </c:pt>
                <c:pt idx="28">
                  <c:v>0.7172419423206329</c:v>
                </c:pt>
                <c:pt idx="29">
                  <c:v>0.77241433310592</c:v>
                </c:pt>
                <c:pt idx="30">
                  <c:v>0.8165522467864099</c:v>
                </c:pt>
                <c:pt idx="31">
                  <c:v>0.8514947586540962</c:v>
                </c:pt>
                <c:pt idx="32">
                  <c:v>0.899310828090631</c:v>
                </c:pt>
                <c:pt idx="33">
                  <c:v>0.947126896025064</c:v>
                </c:pt>
                <c:pt idx="34">
                  <c:v>0.9820694068220501</c:v>
                </c:pt>
                <c:pt idx="35">
                  <c:v>1.0280463939294673</c:v>
                </c:pt>
                <c:pt idx="36">
                  <c:v>1.0703452206007247</c:v>
                </c:pt>
                <c:pt idx="37">
                  <c:v>1.1200003633217153</c:v>
                </c:pt>
                <c:pt idx="38">
                  <c:v>1.1862072183751562</c:v>
                </c:pt>
                <c:pt idx="39">
                  <c:v>1.2303451196117752</c:v>
                </c:pt>
                <c:pt idx="40">
                  <c:v>1.270804861373892</c:v>
                </c:pt>
                <c:pt idx="41">
                  <c:v>1.3112646020273167</c:v>
                </c:pt>
                <c:pt idx="42">
                  <c:v>1.34804618362186</c:v>
                </c:pt>
                <c:pt idx="43">
                  <c:v>1.3848277644875577</c:v>
                </c:pt>
                <c:pt idx="44">
                  <c:v>1.4179311865975124</c:v>
                </c:pt>
                <c:pt idx="45">
                  <c:v>1.4473564502566107</c:v>
                </c:pt>
                <c:pt idx="46">
                  <c:v>1.4804598714853257</c:v>
                </c:pt>
              </c:numCache>
            </c:numRef>
          </c:xVal>
          <c:yVal>
            <c:numRef>
              <c:f>'Mag''n'!$F$16:$F$62</c:f>
              <c:numCache>
                <c:ptCount val="47"/>
                <c:pt idx="0">
                  <c:v>3978473805.9271097</c:v>
                </c:pt>
                <c:pt idx="1">
                  <c:v>9324316594.851742</c:v>
                </c:pt>
                <c:pt idx="2">
                  <c:v>13097852870.666317</c:v>
                </c:pt>
                <c:pt idx="3">
                  <c:v>18286464920.309288</c:v>
                </c:pt>
                <c:pt idx="4">
                  <c:v>21431078834.418175</c:v>
                </c:pt>
                <c:pt idx="5">
                  <c:v>23632308633.235195</c:v>
                </c:pt>
                <c:pt idx="6">
                  <c:v>25047385435.315933</c:v>
                </c:pt>
                <c:pt idx="7">
                  <c:v>25204617424.570198</c:v>
                </c:pt>
                <c:pt idx="8">
                  <c:v>24575695763.431103</c:v>
                </c:pt>
                <c:pt idx="9">
                  <c:v>23632313035.612076</c:v>
                </c:pt>
                <c:pt idx="10">
                  <c:v>23003391410.28349</c:v>
                </c:pt>
                <c:pt idx="11">
                  <c:v>21902778073.114643</c:v>
                </c:pt>
                <c:pt idx="12">
                  <c:v>20802165073.91278</c:v>
                </c:pt>
                <c:pt idx="13">
                  <c:v>19858782080.995544</c:v>
                </c:pt>
                <c:pt idx="14">
                  <c:v>18758169122.337334</c:v>
                </c:pt>
                <c:pt idx="15">
                  <c:v>17657555921.214348</c:v>
                </c:pt>
                <c:pt idx="16">
                  <c:v>16556942871.567686</c:v>
                </c:pt>
                <c:pt idx="17">
                  <c:v>15770791009.34948</c:v>
                </c:pt>
                <c:pt idx="18">
                  <c:v>15141869650.529455</c:v>
                </c:pt>
                <c:pt idx="19">
                  <c:v>14198487018.795889</c:v>
                </c:pt>
                <c:pt idx="20">
                  <c:v>13569565370.104513</c:v>
                </c:pt>
                <c:pt idx="21">
                  <c:v>12783413050.668566</c:v>
                </c:pt>
                <c:pt idx="22">
                  <c:v>12311722032.0569</c:v>
                </c:pt>
                <c:pt idx="23">
                  <c:v>11840030776.32472</c:v>
                </c:pt>
                <c:pt idx="24">
                  <c:v>11211109253.320015</c:v>
                </c:pt>
                <c:pt idx="25">
                  <c:v>10896648540.753832</c:v>
                </c:pt>
                <c:pt idx="26">
                  <c:v>10267726936.432766</c:v>
                </c:pt>
                <c:pt idx="27">
                  <c:v>9796035887.95383</c:v>
                </c:pt>
                <c:pt idx="28">
                  <c:v>9324344794.812807</c:v>
                </c:pt>
                <c:pt idx="29">
                  <c:v>8951109375</c:v>
                </c:pt>
                <c:pt idx="30">
                  <c:v>8590359375</c:v>
                </c:pt>
                <c:pt idx="31">
                  <c:v>8364890625.000002</c:v>
                </c:pt>
                <c:pt idx="32">
                  <c:v>8026687500.000001</c:v>
                </c:pt>
                <c:pt idx="33">
                  <c:v>7752041233.015101</c:v>
                </c:pt>
                <c:pt idx="34">
                  <c:v>7594810905.827258</c:v>
                </c:pt>
                <c:pt idx="35">
                  <c:v>7594811170.40711</c:v>
                </c:pt>
                <c:pt idx="36">
                  <c:v>7508109375.000002</c:v>
                </c:pt>
                <c:pt idx="37">
                  <c:v>7282640625.000001</c:v>
                </c:pt>
                <c:pt idx="38">
                  <c:v>7124812500.000002</c:v>
                </c:pt>
                <c:pt idx="39">
                  <c:v>7012078125.000001</c:v>
                </c:pt>
                <c:pt idx="40">
                  <c:v>6899343750.000001</c:v>
                </c:pt>
                <c:pt idx="41">
                  <c:v>6786609375.000001</c:v>
                </c:pt>
                <c:pt idx="42">
                  <c:v>6606234375.000001</c:v>
                </c:pt>
                <c:pt idx="43">
                  <c:v>6651429321.772656</c:v>
                </c:pt>
                <c:pt idx="44">
                  <c:v>6494198876.372846</c:v>
                </c:pt>
                <c:pt idx="45">
                  <c:v>6335671875.000001</c:v>
                </c:pt>
                <c:pt idx="46">
                  <c:v>6290578124.999999</c:v>
                </c:pt>
              </c:numCache>
            </c:numRef>
          </c:yVal>
          <c:smooth val="1"/>
        </c:ser>
        <c:ser>
          <c:idx val="1"/>
          <c:order val="3"/>
          <c:tx>
            <c:v>sweep 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'Mag''n'!$A$77:$A$131</c:f>
              <c:numCache>
                <c:ptCount val="55"/>
                <c:pt idx="0">
                  <c:v>1.5098851340362158</c:v>
                </c:pt>
                <c:pt idx="1">
                  <c:v>1.4878161866166184</c:v>
                </c:pt>
                <c:pt idx="2">
                  <c:v>1.4657472389625263</c:v>
                </c:pt>
                <c:pt idx="3">
                  <c:v>1.4400001330292718</c:v>
                </c:pt>
                <c:pt idx="4">
                  <c:v>1.4032185523731457</c:v>
                </c:pt>
                <c:pt idx="5">
                  <c:v>1.3664369705536548</c:v>
                </c:pt>
                <c:pt idx="6">
                  <c:v>1.3241381502823146</c:v>
                </c:pt>
                <c:pt idx="7">
                  <c:v>1.296551962168194</c:v>
                </c:pt>
                <c:pt idx="8">
                  <c:v>1.263448535758351</c:v>
                </c:pt>
                <c:pt idx="9">
                  <c:v>1.2266669494028763</c:v>
                </c:pt>
                <c:pt idx="10">
                  <c:v>1.204597996883464</c:v>
                </c:pt>
                <c:pt idx="11">
                  <c:v>1.1678164081840945</c:v>
                </c:pt>
                <c:pt idx="12">
                  <c:v>1.1420692956579412</c:v>
                </c:pt>
                <c:pt idx="13">
                  <c:v>1.105287705348699</c:v>
                </c:pt>
                <c:pt idx="14">
                  <c:v>1.0703451931577534</c:v>
                </c:pt>
                <c:pt idx="15">
                  <c:v>1.0390808396146993</c:v>
                </c:pt>
                <c:pt idx="16">
                  <c:v>1.005977404751831</c:v>
                </c:pt>
                <c:pt idx="17">
                  <c:v>0.9728739699257947</c:v>
                </c:pt>
                <c:pt idx="18">
                  <c:v>0.936092374269291</c:v>
                </c:pt>
                <c:pt idx="19">
                  <c:v>0.9029889379012808</c:v>
                </c:pt>
                <c:pt idx="20">
                  <c:v>0.8735636605878773</c:v>
                </c:pt>
                <c:pt idx="21">
                  <c:v>0.8386211411281419</c:v>
                </c:pt>
                <c:pt idx="22">
                  <c:v>0.8073567820533095</c:v>
                </c:pt>
                <c:pt idx="23">
                  <c:v>0.7705751818033737</c:v>
                </c:pt>
                <c:pt idx="24">
                  <c:v>0.7411498998922353</c:v>
                </c:pt>
                <c:pt idx="25">
                  <c:v>0.7043682981892027</c:v>
                </c:pt>
                <c:pt idx="26">
                  <c:v>0.6712648576853861</c:v>
                </c:pt>
                <c:pt idx="27">
                  <c:v>0.6418395722039709</c:v>
                </c:pt>
                <c:pt idx="28">
                  <c:v>0.6124142899990125</c:v>
                </c:pt>
                <c:pt idx="29">
                  <c:v>0.5682763634829658</c:v>
                </c:pt>
                <c:pt idx="30">
                  <c:v>0.5314947576904393</c:v>
                </c:pt>
                <c:pt idx="31">
                  <c:v>0.49655223147668515</c:v>
                </c:pt>
                <c:pt idx="32">
                  <c:v>0.46528786511858405</c:v>
                </c:pt>
                <c:pt idx="33">
                  <c:v>0.4358625809436805</c:v>
                </c:pt>
                <c:pt idx="34">
                  <c:v>0.40275913120462464</c:v>
                </c:pt>
                <c:pt idx="35">
                  <c:v>0.36597752427859376</c:v>
                </c:pt>
                <c:pt idx="36">
                  <c:v>0.34023039713640446</c:v>
                </c:pt>
                <c:pt idx="37">
                  <c:v>0.2997706223228856</c:v>
                </c:pt>
                <c:pt idx="38">
                  <c:v>0.27402349172246987</c:v>
                </c:pt>
                <c:pt idx="39">
                  <c:v>0.23356371272543638</c:v>
                </c:pt>
                <c:pt idx="40">
                  <c:v>0.19678209343295708</c:v>
                </c:pt>
                <c:pt idx="41">
                  <c:v>0.16551771432234386</c:v>
                </c:pt>
                <c:pt idx="42">
                  <c:v>0.14344873940525665</c:v>
                </c:pt>
                <c:pt idx="43">
                  <c:v>0.12321884123459209</c:v>
                </c:pt>
                <c:pt idx="44">
                  <c:v>0.10482802127874881</c:v>
                </c:pt>
                <c:pt idx="45">
                  <c:v>0.09747168640355336</c:v>
                </c:pt>
                <c:pt idx="46">
                  <c:v>0.0827590280254121</c:v>
                </c:pt>
                <c:pt idx="47">
                  <c:v>0.06804635680223109</c:v>
                </c:pt>
                <c:pt idx="48">
                  <c:v>0.060690017142788676</c:v>
                </c:pt>
                <c:pt idx="49">
                  <c:v>0.055172757489183606</c:v>
                </c:pt>
                <c:pt idx="50">
                  <c:v>0.0496554955501438</c:v>
                </c:pt>
                <c:pt idx="51">
                  <c:v>0.044138237029570086</c:v>
                </c:pt>
                <c:pt idx="52">
                  <c:v>0.034942827154001196</c:v>
                </c:pt>
                <c:pt idx="53">
                  <c:v>0.01655201704889042</c:v>
                </c:pt>
                <c:pt idx="54">
                  <c:v>0.0018393736573702412</c:v>
                </c:pt>
              </c:numCache>
            </c:numRef>
          </c:xVal>
          <c:yVal>
            <c:numRef>
              <c:f>'Mag''n'!$F$77:$F$131</c:f>
              <c:numCache>
                <c:ptCount val="55"/>
                <c:pt idx="0">
                  <c:v>5947767333.313684</c:v>
                </c:pt>
                <c:pt idx="1">
                  <c:v>6262228505.421472</c:v>
                </c:pt>
                <c:pt idx="2">
                  <c:v>6419459142.382487</c:v>
                </c:pt>
                <c:pt idx="3">
                  <c:v>6419459259.316652</c:v>
                </c:pt>
                <c:pt idx="4">
                  <c:v>6628781250.000001</c:v>
                </c:pt>
                <c:pt idx="5">
                  <c:v>6741515625.000001</c:v>
                </c:pt>
                <c:pt idx="6">
                  <c:v>6809156250.000001</c:v>
                </c:pt>
                <c:pt idx="7">
                  <c:v>6876796875</c:v>
                </c:pt>
                <c:pt idx="8">
                  <c:v>6944437500</c:v>
                </c:pt>
                <c:pt idx="9">
                  <c:v>7012078125.000001</c:v>
                </c:pt>
                <c:pt idx="10">
                  <c:v>7079718750.000001</c:v>
                </c:pt>
                <c:pt idx="11">
                  <c:v>7192453125.000001</c:v>
                </c:pt>
                <c:pt idx="12">
                  <c:v>7305187500.000001</c:v>
                </c:pt>
                <c:pt idx="13">
                  <c:v>7417921875</c:v>
                </c:pt>
                <c:pt idx="14">
                  <c:v>7520075605.708389</c:v>
                </c:pt>
                <c:pt idx="15">
                  <c:v>7520075917.186033</c:v>
                </c:pt>
                <c:pt idx="16">
                  <c:v>7834537392.867068</c:v>
                </c:pt>
                <c:pt idx="17">
                  <c:v>7834537775.139054</c:v>
                </c:pt>
                <c:pt idx="18">
                  <c:v>7991768799.12774</c:v>
                </c:pt>
                <c:pt idx="19">
                  <c:v>8139421875.000001</c:v>
                </c:pt>
                <c:pt idx="20">
                  <c:v>8297250000.000001</c:v>
                </c:pt>
                <c:pt idx="21">
                  <c:v>8463461935.690473</c:v>
                </c:pt>
                <c:pt idx="22">
                  <c:v>8620693043.727427</c:v>
                </c:pt>
                <c:pt idx="23">
                  <c:v>8935154882.567848</c:v>
                </c:pt>
                <c:pt idx="24">
                  <c:v>9108937500</c:v>
                </c:pt>
                <c:pt idx="25">
                  <c:v>9559875000</c:v>
                </c:pt>
                <c:pt idx="26">
                  <c:v>9898078125.000004</c:v>
                </c:pt>
                <c:pt idx="27">
                  <c:v>10123546875</c:v>
                </c:pt>
                <c:pt idx="28">
                  <c:v>10664695163.865162</c:v>
                </c:pt>
                <c:pt idx="29">
                  <c:v>11293618941.274046</c:v>
                </c:pt>
                <c:pt idx="30">
                  <c:v>11765312033.669418</c:v>
                </c:pt>
                <c:pt idx="31">
                  <c:v>12237005194.0859</c:v>
                </c:pt>
                <c:pt idx="32">
                  <c:v>12708698332.8675</c:v>
                </c:pt>
                <c:pt idx="33">
                  <c:v>12865930270.210754</c:v>
                </c:pt>
                <c:pt idx="34">
                  <c:v>13392843750.000002</c:v>
                </c:pt>
                <c:pt idx="35">
                  <c:v>14069250000.000002</c:v>
                </c:pt>
                <c:pt idx="36">
                  <c:v>14632921875.000002</c:v>
                </c:pt>
                <c:pt idx="37">
                  <c:v>15538858442.764357</c:v>
                </c:pt>
                <c:pt idx="38">
                  <c:v>16325013336.82989</c:v>
                </c:pt>
                <c:pt idx="39">
                  <c:v>17740091994.77813</c:v>
                </c:pt>
                <c:pt idx="40">
                  <c:v>19155170649.713974</c:v>
                </c:pt>
                <c:pt idx="41">
                  <c:v>20570249071.238907</c:v>
                </c:pt>
                <c:pt idx="42">
                  <c:v>21670865542.491055</c:v>
                </c:pt>
                <c:pt idx="43">
                  <c:v>23085943222.334526</c:v>
                </c:pt>
                <c:pt idx="44">
                  <c:v>24658251447.289215</c:v>
                </c:pt>
                <c:pt idx="45">
                  <c:v>25916097343.72271</c:v>
                </c:pt>
                <c:pt idx="46">
                  <c:v>27331174638.602005</c:v>
                </c:pt>
                <c:pt idx="47">
                  <c:v>29846866507.435818</c:v>
                </c:pt>
                <c:pt idx="48">
                  <c:v>31419173753.383663</c:v>
                </c:pt>
                <c:pt idx="49">
                  <c:v>32991480814.945396</c:v>
                </c:pt>
                <c:pt idx="50">
                  <c:v>34721018530.67339</c:v>
                </c:pt>
                <c:pt idx="51">
                  <c:v>36136094955.55876</c:v>
                </c:pt>
                <c:pt idx="52">
                  <c:v>36765018542.82013</c:v>
                </c:pt>
                <c:pt idx="53">
                  <c:v>37236712510.56901</c:v>
                </c:pt>
                <c:pt idx="54">
                  <c:v>37236714161.30351</c:v>
                </c:pt>
              </c:numCache>
            </c:numRef>
          </c:yVal>
          <c:smooth val="1"/>
        </c:ser>
        <c:axId val="32077124"/>
        <c:axId val="20258661"/>
      </c:scatterChart>
      <c:valAx>
        <c:axId val="32077124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258661"/>
        <c:crossesAt val="0"/>
        <c:crossBetween val="midCat"/>
        <c:dispUnits/>
        <c:majorUnit val="1"/>
      </c:valAx>
      <c:valAx>
        <c:axId val="20258661"/>
        <c:scaling>
          <c:orientation val="minMax"/>
          <c:max val="3500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Jc A/m^2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2077124"/>
        <c:crosses val="autoZero"/>
        <c:crossBetween val="midCat"/>
        <c:dispUnits/>
        <c:majorUnit val="50000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5"/>
          <c:y val="0.316"/>
          <c:w val="0.204"/>
          <c:h val="0.206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155"/>
          <c:w val="0.94525"/>
          <c:h val="0.92875"/>
        </c:manualLayout>
      </c:layout>
      <c:scatterChart>
        <c:scatterStyle val="smoothMarker"/>
        <c:varyColors val="0"/>
        <c:ser>
          <c:idx val="4"/>
          <c:order val="0"/>
          <c:tx>
            <c:v>Transport Jc 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Jc!$D$19:$D$24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Jc!$G$19:$G$24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sweep 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'Mag''n'!$A$77:$A$131</c:f>
              <c:numCache>
                <c:ptCount val="55"/>
                <c:pt idx="0">
                  <c:v>1.5098851340362158</c:v>
                </c:pt>
                <c:pt idx="1">
                  <c:v>1.4878161866166184</c:v>
                </c:pt>
                <c:pt idx="2">
                  <c:v>1.4657472389625263</c:v>
                </c:pt>
                <c:pt idx="3">
                  <c:v>1.4400001330292718</c:v>
                </c:pt>
                <c:pt idx="4">
                  <c:v>1.4032185523731457</c:v>
                </c:pt>
                <c:pt idx="5">
                  <c:v>1.3664369705536548</c:v>
                </c:pt>
                <c:pt idx="6">
                  <c:v>1.3241381502823146</c:v>
                </c:pt>
                <c:pt idx="7">
                  <c:v>1.296551962168194</c:v>
                </c:pt>
                <c:pt idx="8">
                  <c:v>1.263448535758351</c:v>
                </c:pt>
                <c:pt idx="9">
                  <c:v>1.2266669494028763</c:v>
                </c:pt>
                <c:pt idx="10">
                  <c:v>1.204597996883464</c:v>
                </c:pt>
                <c:pt idx="11">
                  <c:v>1.1678164081840945</c:v>
                </c:pt>
                <c:pt idx="12">
                  <c:v>1.1420692956579412</c:v>
                </c:pt>
                <c:pt idx="13">
                  <c:v>1.105287705348699</c:v>
                </c:pt>
                <c:pt idx="14">
                  <c:v>1.0703451931577534</c:v>
                </c:pt>
                <c:pt idx="15">
                  <c:v>1.0390808396146993</c:v>
                </c:pt>
                <c:pt idx="16">
                  <c:v>1.005977404751831</c:v>
                </c:pt>
                <c:pt idx="17">
                  <c:v>0.9728739699257947</c:v>
                </c:pt>
                <c:pt idx="18">
                  <c:v>0.936092374269291</c:v>
                </c:pt>
                <c:pt idx="19">
                  <c:v>0.9029889379012808</c:v>
                </c:pt>
                <c:pt idx="20">
                  <c:v>0.8735636605878773</c:v>
                </c:pt>
                <c:pt idx="21">
                  <c:v>0.8386211411281419</c:v>
                </c:pt>
                <c:pt idx="22">
                  <c:v>0.8073567820533095</c:v>
                </c:pt>
                <c:pt idx="23">
                  <c:v>0.7705751818033737</c:v>
                </c:pt>
                <c:pt idx="24">
                  <c:v>0.7411498998922353</c:v>
                </c:pt>
                <c:pt idx="25">
                  <c:v>0.7043682981892027</c:v>
                </c:pt>
                <c:pt idx="26">
                  <c:v>0.6712648576853861</c:v>
                </c:pt>
                <c:pt idx="27">
                  <c:v>0.6418395722039709</c:v>
                </c:pt>
                <c:pt idx="28">
                  <c:v>0.6124142899990125</c:v>
                </c:pt>
                <c:pt idx="29">
                  <c:v>0.5682763634829658</c:v>
                </c:pt>
                <c:pt idx="30">
                  <c:v>0.5314947576904393</c:v>
                </c:pt>
                <c:pt idx="31">
                  <c:v>0.49655223147668515</c:v>
                </c:pt>
                <c:pt idx="32">
                  <c:v>0.46528786511858405</c:v>
                </c:pt>
                <c:pt idx="33">
                  <c:v>0.4358625809436805</c:v>
                </c:pt>
                <c:pt idx="34">
                  <c:v>0.40275913120462464</c:v>
                </c:pt>
                <c:pt idx="35">
                  <c:v>0.36597752427859376</c:v>
                </c:pt>
                <c:pt idx="36">
                  <c:v>0.34023039713640446</c:v>
                </c:pt>
                <c:pt idx="37">
                  <c:v>0.2997706223228856</c:v>
                </c:pt>
                <c:pt idx="38">
                  <c:v>0.27402349172246987</c:v>
                </c:pt>
                <c:pt idx="39">
                  <c:v>0.23356371272543638</c:v>
                </c:pt>
                <c:pt idx="40">
                  <c:v>0.19678209343295708</c:v>
                </c:pt>
                <c:pt idx="41">
                  <c:v>0.16551771432234386</c:v>
                </c:pt>
                <c:pt idx="42">
                  <c:v>0.14344873940525665</c:v>
                </c:pt>
                <c:pt idx="43">
                  <c:v>0.12321884123459209</c:v>
                </c:pt>
                <c:pt idx="44">
                  <c:v>0.10482802127874881</c:v>
                </c:pt>
                <c:pt idx="45">
                  <c:v>0.09747168640355336</c:v>
                </c:pt>
                <c:pt idx="46">
                  <c:v>0.0827590280254121</c:v>
                </c:pt>
                <c:pt idx="47">
                  <c:v>0.06804635680223109</c:v>
                </c:pt>
                <c:pt idx="48">
                  <c:v>0.060690017142788676</c:v>
                </c:pt>
                <c:pt idx="49">
                  <c:v>0.055172757489183606</c:v>
                </c:pt>
                <c:pt idx="50">
                  <c:v>0.0496554955501438</c:v>
                </c:pt>
                <c:pt idx="51">
                  <c:v>0.044138237029570086</c:v>
                </c:pt>
                <c:pt idx="52">
                  <c:v>0.034942827154001196</c:v>
                </c:pt>
                <c:pt idx="53">
                  <c:v>0.01655201704889042</c:v>
                </c:pt>
                <c:pt idx="54">
                  <c:v>0.0018393736573702412</c:v>
                </c:pt>
              </c:numCache>
            </c:numRef>
          </c:xVal>
          <c:yVal>
            <c:numRef>
              <c:f>'Mag''n'!$F$77:$F$131</c:f>
              <c:numCache>
                <c:ptCount val="55"/>
                <c:pt idx="0">
                  <c:v>5947767333.313684</c:v>
                </c:pt>
                <c:pt idx="1">
                  <c:v>6262228505.421472</c:v>
                </c:pt>
                <c:pt idx="2">
                  <c:v>6419459142.382487</c:v>
                </c:pt>
                <c:pt idx="3">
                  <c:v>6419459259.316652</c:v>
                </c:pt>
                <c:pt idx="4">
                  <c:v>6628781250.000001</c:v>
                </c:pt>
                <c:pt idx="5">
                  <c:v>6741515625.000001</c:v>
                </c:pt>
                <c:pt idx="6">
                  <c:v>6809156250.000001</c:v>
                </c:pt>
                <c:pt idx="7">
                  <c:v>6876796875</c:v>
                </c:pt>
                <c:pt idx="8">
                  <c:v>6944437500</c:v>
                </c:pt>
                <c:pt idx="9">
                  <c:v>7012078125.000001</c:v>
                </c:pt>
                <c:pt idx="10">
                  <c:v>7079718750.000001</c:v>
                </c:pt>
                <c:pt idx="11">
                  <c:v>7192453125.000001</c:v>
                </c:pt>
                <c:pt idx="12">
                  <c:v>7305187500.000001</c:v>
                </c:pt>
                <c:pt idx="13">
                  <c:v>7417921875</c:v>
                </c:pt>
                <c:pt idx="14">
                  <c:v>7520075605.708389</c:v>
                </c:pt>
                <c:pt idx="15">
                  <c:v>7520075917.186033</c:v>
                </c:pt>
                <c:pt idx="16">
                  <c:v>7834537392.867068</c:v>
                </c:pt>
                <c:pt idx="17">
                  <c:v>7834537775.139054</c:v>
                </c:pt>
                <c:pt idx="18">
                  <c:v>7991768799.12774</c:v>
                </c:pt>
                <c:pt idx="19">
                  <c:v>8139421875.000001</c:v>
                </c:pt>
                <c:pt idx="20">
                  <c:v>8297250000.000001</c:v>
                </c:pt>
                <c:pt idx="21">
                  <c:v>8463461935.690473</c:v>
                </c:pt>
                <c:pt idx="22">
                  <c:v>8620693043.727427</c:v>
                </c:pt>
                <c:pt idx="23">
                  <c:v>8935154882.567848</c:v>
                </c:pt>
                <c:pt idx="24">
                  <c:v>9108937500</c:v>
                </c:pt>
                <c:pt idx="25">
                  <c:v>9559875000</c:v>
                </c:pt>
                <c:pt idx="26">
                  <c:v>9898078125.000004</c:v>
                </c:pt>
                <c:pt idx="27">
                  <c:v>10123546875</c:v>
                </c:pt>
                <c:pt idx="28">
                  <c:v>10664695163.865162</c:v>
                </c:pt>
                <c:pt idx="29">
                  <c:v>11293618941.274046</c:v>
                </c:pt>
                <c:pt idx="30">
                  <c:v>11765312033.669418</c:v>
                </c:pt>
                <c:pt idx="31">
                  <c:v>12237005194.0859</c:v>
                </c:pt>
                <c:pt idx="32">
                  <c:v>12708698332.8675</c:v>
                </c:pt>
                <c:pt idx="33">
                  <c:v>12865930270.210754</c:v>
                </c:pt>
                <c:pt idx="34">
                  <c:v>13392843750.000002</c:v>
                </c:pt>
                <c:pt idx="35">
                  <c:v>14069250000.000002</c:v>
                </c:pt>
                <c:pt idx="36">
                  <c:v>14632921875.000002</c:v>
                </c:pt>
                <c:pt idx="37">
                  <c:v>15538858442.764357</c:v>
                </c:pt>
                <c:pt idx="38">
                  <c:v>16325013336.82989</c:v>
                </c:pt>
                <c:pt idx="39">
                  <c:v>17740091994.77813</c:v>
                </c:pt>
                <c:pt idx="40">
                  <c:v>19155170649.713974</c:v>
                </c:pt>
                <c:pt idx="41">
                  <c:v>20570249071.238907</c:v>
                </c:pt>
                <c:pt idx="42">
                  <c:v>21670865542.491055</c:v>
                </c:pt>
                <c:pt idx="43">
                  <c:v>23085943222.334526</c:v>
                </c:pt>
                <c:pt idx="44">
                  <c:v>24658251447.289215</c:v>
                </c:pt>
                <c:pt idx="45">
                  <c:v>25916097343.72271</c:v>
                </c:pt>
                <c:pt idx="46">
                  <c:v>27331174638.602005</c:v>
                </c:pt>
                <c:pt idx="47">
                  <c:v>29846866507.435818</c:v>
                </c:pt>
                <c:pt idx="48">
                  <c:v>31419173753.383663</c:v>
                </c:pt>
                <c:pt idx="49">
                  <c:v>32991480814.945396</c:v>
                </c:pt>
                <c:pt idx="50">
                  <c:v>34721018530.67339</c:v>
                </c:pt>
                <c:pt idx="51">
                  <c:v>36136094955.55876</c:v>
                </c:pt>
                <c:pt idx="52">
                  <c:v>36765018542.82013</c:v>
                </c:pt>
                <c:pt idx="53">
                  <c:v>37236712510.56901</c:v>
                </c:pt>
                <c:pt idx="54">
                  <c:v>37236714161.30351</c:v>
                </c:pt>
              </c:numCache>
            </c:numRef>
          </c:yVal>
          <c:smooth val="1"/>
        </c:ser>
        <c:ser>
          <c:idx val="0"/>
          <c:order val="2"/>
          <c:tx>
            <c:v>data points to fit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Jc!$A$75:$A$97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Jc!$B$75:$B$97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48110222"/>
        <c:axId val="30338815"/>
      </c:scatterChart>
      <c:valAx>
        <c:axId val="48110222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338815"/>
        <c:crossesAt val="0"/>
        <c:crossBetween val="midCat"/>
        <c:dispUnits/>
        <c:majorUnit val="1"/>
      </c:valAx>
      <c:valAx>
        <c:axId val="30338815"/>
        <c:scaling>
          <c:orientation val="minMax"/>
          <c:max val="3500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Jc A/m^2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8110222"/>
        <c:crosses val="autoZero"/>
        <c:crossBetween val="midCat"/>
        <c:dispUnits/>
        <c:majorUnit val="50000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675"/>
          <c:y val="0.31575"/>
          <c:w val="0.383"/>
          <c:h val="0.2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mean measured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'Jc mod KA low B'!#REF!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'Jc mod KA low B'!#REF!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3rd order poly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'Jc mod KA low B'!#REF!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'Jc mod KA low B'!#REF!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613880"/>
        <c:axId val="41524921"/>
      </c:scatterChart>
      <c:valAx>
        <c:axId val="4613880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524921"/>
        <c:crossesAt val="0"/>
        <c:crossBetween val="midCat"/>
        <c:dispUnits/>
        <c:majorUnit val="1"/>
      </c:valAx>
      <c:valAx>
        <c:axId val="4152492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Jc A/m^2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613880"/>
        <c:crosses val="autoZero"/>
        <c:crossBetween val="midCat"/>
        <c:dispUnits/>
        <c:majorUnit val="1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'Jc mod KA low B'!#REF!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'Jc mod KA low B'!#REF!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'Jc mod KA low B'!#REF!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'Jc mod KA low B'!#REF!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8179970"/>
        <c:axId val="8075411"/>
      </c:scatterChart>
      <c:valAx>
        <c:axId val="38179970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075411"/>
        <c:crossesAt val="0"/>
        <c:crossBetween val="midCat"/>
        <c:dispUnits/>
        <c:majorUnit val="1"/>
      </c:valAx>
      <c:valAx>
        <c:axId val="807541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Jc A/m^2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8179970"/>
        <c:crosses val="autoZero"/>
        <c:crossBetween val="midCat"/>
        <c:dispUnits/>
        <c:majorUnit val="1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"/>
          <c:w val="0.93875"/>
          <c:h val="0.98675"/>
        </c:manualLayout>
      </c:layout>
      <c:scatterChart>
        <c:scatterStyle val="smoothMarker"/>
        <c:varyColors val="0"/>
        <c:ser>
          <c:idx val="2"/>
          <c:order val="0"/>
          <c:tx>
            <c:v>data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'Jc mod KA low B'!$A$12:$A$34</c:f>
              <c:numCache/>
            </c:numRef>
          </c:xVal>
          <c:yVal>
            <c:numRef>
              <c:f>'Jc mod KA low B'!$B$12:$B$34</c:f>
              <c:numCache/>
            </c:numRef>
          </c:yVal>
          <c:smooth val="1"/>
        </c:ser>
        <c:ser>
          <c:idx val="0"/>
          <c:order val="1"/>
          <c:tx>
            <c:v>fitted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'Jc mod KA low B'!$A$12:$A$34</c:f>
              <c:numCache/>
            </c:numRef>
          </c:xVal>
          <c:yVal>
            <c:numRef>
              <c:f>'Jc mod KA low B'!$C$12:$C$34</c:f>
              <c:numCache/>
            </c:numRef>
          </c:yVal>
          <c:smooth val="1"/>
        </c:ser>
        <c:axId val="5569836"/>
        <c:axId val="50128525"/>
      </c:scatterChart>
      <c:valAx>
        <c:axId val="556983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128525"/>
        <c:crossesAt val="0"/>
        <c:crossBetween val="midCat"/>
        <c:dispUnits/>
        <c:majorUnit val="1"/>
      </c:valAx>
      <c:valAx>
        <c:axId val="5012852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Jc 10</a:t>
                </a:r>
                <a:r>
                  <a:rPr lang="en-US" cap="none" sz="1200" b="0" i="0" u="none" baseline="30000"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A/m</a:t>
                </a:r>
                <a:r>
                  <a:rPr lang="en-US" cap="none" sz="120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69836"/>
        <c:crosses val="autoZero"/>
        <c:crossBetween val="midCat"/>
        <c:dispUnits/>
        <c:majorUnit val="1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16625"/>
          <c:w val="0.34475"/>
          <c:h val="0.25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11</xdr:row>
      <xdr:rowOff>114300</xdr:rowOff>
    </xdr:from>
    <xdr:to>
      <xdr:col>14</xdr:col>
      <xdr:colOff>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3924300" y="1895475"/>
        <a:ext cx="46958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36</xdr:row>
      <xdr:rowOff>38100</xdr:rowOff>
    </xdr:from>
    <xdr:to>
      <xdr:col>13</xdr:col>
      <xdr:colOff>571500</xdr:colOff>
      <xdr:row>59</xdr:row>
      <xdr:rowOff>76200</xdr:rowOff>
    </xdr:to>
    <xdr:graphicFrame>
      <xdr:nvGraphicFramePr>
        <xdr:cNvPr id="2" name="Chart 4"/>
        <xdr:cNvGraphicFramePr/>
      </xdr:nvGraphicFramePr>
      <xdr:xfrm>
        <a:off x="3876675" y="5867400"/>
        <a:ext cx="47053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133350</xdr:colOff>
      <xdr:row>72</xdr:row>
      <xdr:rowOff>47625</xdr:rowOff>
    </xdr:from>
    <xdr:to>
      <xdr:col>13</xdr:col>
      <xdr:colOff>533400</xdr:colOff>
      <xdr:row>105</xdr:row>
      <xdr:rowOff>9525</xdr:rowOff>
    </xdr:to>
    <xdr:graphicFrame>
      <xdr:nvGraphicFramePr>
        <xdr:cNvPr id="3" name="Chart 5"/>
        <xdr:cNvGraphicFramePr/>
      </xdr:nvGraphicFramePr>
      <xdr:xfrm>
        <a:off x="3876675" y="11706225"/>
        <a:ext cx="4667250" cy="530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0</xdr:rowOff>
    </xdr:from>
    <xdr:to>
      <xdr:col>14</xdr:col>
      <xdr:colOff>504825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3848100" y="0"/>
        <a:ext cx="47148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36</xdr:row>
      <xdr:rowOff>38100</xdr:rowOff>
    </xdr:from>
    <xdr:to>
      <xdr:col>12</xdr:col>
      <xdr:colOff>133350</xdr:colOff>
      <xdr:row>69</xdr:row>
      <xdr:rowOff>85725</xdr:rowOff>
    </xdr:to>
    <xdr:graphicFrame>
      <xdr:nvGraphicFramePr>
        <xdr:cNvPr id="2" name="Chart 7"/>
        <xdr:cNvGraphicFramePr/>
      </xdr:nvGraphicFramePr>
      <xdr:xfrm>
        <a:off x="304800" y="6019800"/>
        <a:ext cx="666750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72</xdr:row>
      <xdr:rowOff>104775</xdr:rowOff>
    </xdr:from>
    <xdr:to>
      <xdr:col>14</xdr:col>
      <xdr:colOff>123825</xdr:colOff>
      <xdr:row>104</xdr:row>
      <xdr:rowOff>76200</xdr:rowOff>
    </xdr:to>
    <xdr:graphicFrame>
      <xdr:nvGraphicFramePr>
        <xdr:cNvPr id="3" name="Chart 8"/>
        <xdr:cNvGraphicFramePr/>
      </xdr:nvGraphicFramePr>
      <xdr:xfrm>
        <a:off x="1504950" y="11915775"/>
        <a:ext cx="6677025" cy="515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2657475" y="161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" name="Chart 4"/>
        <xdr:cNvGraphicFramePr/>
      </xdr:nvGraphicFramePr>
      <xdr:xfrm>
        <a:off x="2657475" y="161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13</xdr:col>
      <xdr:colOff>485775</xdr:colOff>
      <xdr:row>31</xdr:row>
      <xdr:rowOff>76200</xdr:rowOff>
    </xdr:to>
    <xdr:graphicFrame>
      <xdr:nvGraphicFramePr>
        <xdr:cNvPr id="3" name="Chart 6"/>
        <xdr:cNvGraphicFramePr/>
      </xdr:nvGraphicFramePr>
      <xdr:xfrm>
        <a:off x="3267075" y="809625"/>
        <a:ext cx="5362575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graphicFrame>
      <xdr:nvGraphicFramePr>
        <xdr:cNvPr id="4" name="Chart 8"/>
        <xdr:cNvGraphicFramePr/>
      </xdr:nvGraphicFramePr>
      <xdr:xfrm>
        <a:off x="2657475" y="59817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2000\Consult\GSI\BNL\RHIC-strand-Mag'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ail"/>
      <sheetName val="Jc-H"/>
      <sheetName val="RHIC-Strand"/>
      <sheetName val="Me"/>
    </sheetNames>
    <sheetDataSet>
      <sheetData sheetId="2">
        <row r="10">
          <cell r="C10">
            <v>-17.146302825401325</v>
          </cell>
          <cell r="F10">
            <v>34.34767808852202</v>
          </cell>
        </row>
        <row r="11">
          <cell r="C11">
            <v>-19.332303108966798</v>
          </cell>
          <cell r="F11">
            <v>34.69438411689169</v>
          </cell>
        </row>
        <row r="12">
          <cell r="C12">
            <v>-18.774694677058168</v>
          </cell>
          <cell r="F12">
            <v>32.617277062453155</v>
          </cell>
        </row>
        <row r="13">
          <cell r="C13">
            <v>-16.508589029537248</v>
          </cell>
          <cell r="F13">
            <v>28.750315782135075</v>
          </cell>
        </row>
        <row r="14">
          <cell r="C14">
            <v>-14.732502913087545</v>
          </cell>
          <cell r="F14">
            <v>25.967280207839153</v>
          </cell>
        </row>
        <row r="15">
          <cell r="C15">
            <v>-13.455197851891686</v>
          </cell>
          <cell r="F15">
            <v>23.9170835491044</v>
          </cell>
        </row>
        <row r="16">
          <cell r="C16">
            <v>-11.38059409007676</v>
          </cell>
          <cell r="F16">
            <v>20.40871893711813</v>
          </cell>
        </row>
        <row r="17">
          <cell r="C17">
            <v>-10.023183664925453</v>
          </cell>
          <cell r="F17">
            <v>18.016197012105017</v>
          </cell>
        </row>
        <row r="18">
          <cell r="C18">
            <v>-9.041892956471214</v>
          </cell>
          <cell r="F18">
            <v>16.223839493601865</v>
          </cell>
        </row>
        <row r="19">
          <cell r="C19">
            <v>-8.268375535776416</v>
          </cell>
          <cell r="F19">
            <v>14.821369801225618</v>
          </cell>
        </row>
        <row r="20">
          <cell r="C20">
            <v>-7.641300733562675</v>
          </cell>
          <cell r="F20">
            <v>13.668853877316609</v>
          </cell>
        </row>
        <row r="21">
          <cell r="C21">
            <v>-7.122493337319967</v>
          </cell>
          <cell r="F21">
            <v>12.71697685718976</v>
          </cell>
        </row>
        <row r="22">
          <cell r="C22">
            <v>-6.67815889662959</v>
          </cell>
          <cell r="F22">
            <v>11.903093842939288</v>
          </cell>
        </row>
        <row r="23">
          <cell r="C23">
            <v>-6.302665003088427</v>
          </cell>
          <cell r="F23">
            <v>11.201984161382345</v>
          </cell>
        </row>
        <row r="24">
          <cell r="C24">
            <v>-5.970227742673317</v>
          </cell>
          <cell r="F24">
            <v>10.586424505237199</v>
          </cell>
        </row>
        <row r="25">
          <cell r="C25">
            <v>-5.5997404343793695</v>
          </cell>
          <cell r="F25">
            <v>9.826237117763114</v>
          </cell>
        </row>
        <row r="26">
          <cell r="C26">
            <v>-5.404233280475603</v>
          </cell>
          <cell r="F26">
            <v>9.52096058231415</v>
          </cell>
        </row>
        <row r="27">
          <cell r="C27">
            <v>-5.178561450457364</v>
          </cell>
          <cell r="F27">
            <v>9.107103729316195</v>
          </cell>
        </row>
        <row r="28">
          <cell r="C28">
            <v>-4.966094489028657</v>
          </cell>
          <cell r="F28">
            <v>8.7113957478394</v>
          </cell>
        </row>
        <row r="29">
          <cell r="C29">
            <v>-4.774530021007072</v>
          </cell>
          <cell r="F29">
            <v>8.386155453717162</v>
          </cell>
        </row>
        <row r="30">
          <cell r="C30">
            <v>-4.603117058605531</v>
          </cell>
          <cell r="F30">
            <v>8.054031104880004</v>
          </cell>
        </row>
        <row r="31">
          <cell r="C31">
            <v>-4.374503859754554</v>
          </cell>
          <cell r="F31">
            <v>7.710954850814561</v>
          </cell>
        </row>
        <row r="32">
          <cell r="C32">
            <v>-3.9916878352893375</v>
          </cell>
          <cell r="F32">
            <v>7.212173795560715</v>
          </cell>
        </row>
        <row r="33">
          <cell r="C33">
            <v>-3.9234731112960257</v>
          </cell>
          <cell r="F33">
            <v>7.031748979714186</v>
          </cell>
        </row>
        <row r="34">
          <cell r="C34">
            <v>-4.016094938369513</v>
          </cell>
          <cell r="F34">
            <v>7.020797074485902</v>
          </cell>
        </row>
        <row r="35">
          <cell r="C35">
            <v>-3.9059500629307715</v>
          </cell>
          <cell r="F35">
            <v>6.814400597669442</v>
          </cell>
        </row>
        <row r="36">
          <cell r="C36">
            <v>-3.770772261255953</v>
          </cell>
          <cell r="F36">
            <v>6.5927966181645665</v>
          </cell>
        </row>
        <row r="37">
          <cell r="C37">
            <v>-3.583087896800961</v>
          </cell>
          <cell r="F37">
            <v>6.315056301575285</v>
          </cell>
        </row>
        <row r="38">
          <cell r="C38">
            <v>-3.592662991086261</v>
          </cell>
          <cell r="F38">
            <v>6.246215754426072</v>
          </cell>
        </row>
        <row r="39">
          <cell r="C39">
            <v>-3.462742103921018</v>
          </cell>
          <cell r="F39">
            <v>6.0499576127352235</v>
          </cell>
        </row>
        <row r="40">
          <cell r="C40">
            <v>-3.4018495108517595</v>
          </cell>
          <cell r="F40">
            <v>5.901324613208514</v>
          </cell>
        </row>
        <row r="41">
          <cell r="C41">
            <v>-3.1365630750649274</v>
          </cell>
          <cell r="F41">
            <v>5.2564138510515654</v>
          </cell>
        </row>
        <row r="42">
          <cell r="C42">
            <v>-3.248022179131063</v>
          </cell>
          <cell r="F42">
            <v>5.420755011791415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workbookViewId="0" topLeftCell="A98">
      <selection activeCell="A1" sqref="A1"/>
    </sheetView>
  </sheetViews>
  <sheetFormatPr defaultColWidth="9.140625" defaultRowHeight="12.75"/>
  <cols>
    <col min="1" max="1" width="9.140625" style="3" customWidth="1"/>
    <col min="2" max="2" width="9.140625" style="5" customWidth="1"/>
    <col min="3" max="3" width="9.57421875" style="5" bestFit="1" customWidth="1"/>
    <col min="4" max="4" width="9.57421875" style="0" customWidth="1"/>
    <col min="5" max="5" width="9.57421875" style="7" bestFit="1" customWidth="1"/>
    <col min="7" max="7" width="9.140625" style="9" customWidth="1"/>
  </cols>
  <sheetData>
    <row r="1" ht="12.75">
      <c r="A1" s="2" t="s">
        <v>51</v>
      </c>
    </row>
    <row r="3" ht="12.75">
      <c r="A3" s="3" t="s">
        <v>6</v>
      </c>
    </row>
    <row r="4" spans="1:8" ht="12.75">
      <c r="A4" t="s">
        <v>0</v>
      </c>
      <c r="B4" s="5">
        <v>0.648</v>
      </c>
      <c r="C4" s="5" t="s">
        <v>1</v>
      </c>
      <c r="F4" s="1" t="s">
        <v>2</v>
      </c>
      <c r="G4" s="26">
        <v>6E-06</v>
      </c>
      <c r="H4" t="s">
        <v>11</v>
      </c>
    </row>
    <row r="5" spans="1:7" ht="12.75">
      <c r="A5" s="3" t="s">
        <v>5</v>
      </c>
      <c r="C5" s="5">
        <v>2.25</v>
      </c>
      <c r="D5" s="5"/>
      <c r="F5" s="1" t="s">
        <v>8</v>
      </c>
      <c r="G5" s="9">
        <f>1/(1+C5)</f>
        <v>0.3076923076923077</v>
      </c>
    </row>
    <row r="6" spans="1:7" ht="12.75">
      <c r="A6" s="3" t="s">
        <v>32</v>
      </c>
      <c r="C6" s="5">
        <v>1.23</v>
      </c>
      <c r="D6" s="5"/>
      <c r="F6" s="1" t="s">
        <v>10</v>
      </c>
      <c r="G6" s="9">
        <f>(B55+B86)/2</f>
        <v>0.8899999999999999</v>
      </c>
    </row>
    <row r="7" spans="1:6" ht="12.75">
      <c r="A7" s="3" t="s">
        <v>15</v>
      </c>
      <c r="C7" s="5">
        <v>0.1</v>
      </c>
      <c r="D7" s="9" t="s">
        <v>16</v>
      </c>
      <c r="F7" s="1"/>
    </row>
    <row r="8" spans="1:3" ht="12.75">
      <c r="A8" s="3" t="s">
        <v>41</v>
      </c>
      <c r="C8" s="5">
        <v>1.11</v>
      </c>
    </row>
    <row r="9" ht="12.75"/>
    <row r="10" spans="1:6" ht="12.75">
      <c r="A10" s="3" t="s">
        <v>3</v>
      </c>
      <c r="B10" s="5" t="s">
        <v>4</v>
      </c>
      <c r="C10" s="5" t="s">
        <v>9</v>
      </c>
      <c r="D10" s="5" t="s">
        <v>17</v>
      </c>
      <c r="E10" s="25" t="s">
        <v>7</v>
      </c>
      <c r="F10" t="s">
        <v>40</v>
      </c>
    </row>
    <row r="11" ht="12.75">
      <c r="D11" s="5"/>
    </row>
    <row r="12" spans="1:4" ht="12.75">
      <c r="A12" s="4">
        <v>0.0055175579178249725</v>
      </c>
      <c r="B12" s="6">
        <v>-14.888423712160895</v>
      </c>
      <c r="C12" s="6">
        <f>B12-G$6</f>
        <v>-15.778423712160896</v>
      </c>
      <c r="D12" s="6">
        <f>C12+C$7</f>
        <v>-15.678423712160896</v>
      </c>
    </row>
    <row r="13" spans="1:4" ht="12.75">
      <c r="A13" s="4">
        <v>0.00551764850642166</v>
      </c>
      <c r="B13" s="6">
        <v>-11.471408370549081</v>
      </c>
      <c r="C13" s="6">
        <f aca="true" t="shared" si="0" ref="C13:C76">B13-G$6</f>
        <v>-12.361408370549082</v>
      </c>
      <c r="D13" s="6">
        <f>C13+C$7</f>
        <v>-12.261408370549082</v>
      </c>
    </row>
    <row r="14" spans="1:4" ht="12.75">
      <c r="A14" s="4">
        <v>0.016552272285391845</v>
      </c>
      <c r="B14" s="6">
        <v>-5.404462218630339</v>
      </c>
      <c r="C14" s="6">
        <f t="shared" si="0"/>
        <v>-6.294462218630339</v>
      </c>
      <c r="D14" s="6">
        <f>C14+C$7</f>
        <v>-6.194462218630339</v>
      </c>
    </row>
    <row r="15" spans="1:4" ht="12.75">
      <c r="A15" s="4">
        <v>0.02206960534713603</v>
      </c>
      <c r="B15" s="6">
        <v>-0.8019514927700939</v>
      </c>
      <c r="C15" s="6">
        <f t="shared" si="0"/>
        <v>-1.6919514927700938</v>
      </c>
      <c r="D15" s="6">
        <f>C15+C$7</f>
        <v>-1.5919514927700937</v>
      </c>
    </row>
    <row r="16" spans="1:6" ht="12.75">
      <c r="A16" s="4">
        <v>0.03494322979128675</v>
      </c>
      <c r="B16" s="6">
        <v>2.7545344669392584</v>
      </c>
      <c r="C16" s="6">
        <f t="shared" si="0"/>
        <v>1.8645344669392585</v>
      </c>
      <c r="D16" s="6">
        <f>C16-C$7</f>
        <v>1.7645344669392584</v>
      </c>
      <c r="E16" s="7">
        <f>3/2/0.0000004/G$5/G$4*D16*0.001</f>
        <v>3584210635.970369</v>
      </c>
      <c r="F16" s="7">
        <f>C$8*E16</f>
        <v>3978473805.9271097</v>
      </c>
    </row>
    <row r="17" spans="1:6" ht="12.75">
      <c r="A17" s="4">
        <v>0.04229958861289038</v>
      </c>
      <c r="B17" s="6">
        <v>5.125525031673675</v>
      </c>
      <c r="C17" s="6">
        <f t="shared" si="0"/>
        <v>4.235525031673675</v>
      </c>
      <c r="D17" s="6">
        <f aca="true" t="shared" si="1" ref="D17:D69">C17-C$7</f>
        <v>4.135525031673676</v>
      </c>
      <c r="E17" s="7">
        <f aca="true" t="shared" si="2" ref="E17:E69">3/2/0.0000004/G$5/G$4*D17*0.001</f>
        <v>8400285220.587153</v>
      </c>
      <c r="F17" s="7">
        <f aca="true" t="shared" si="3" ref="F17:F80">C$8*E17</f>
        <v>9324316594.851742</v>
      </c>
    </row>
    <row r="18" spans="1:6" ht="12.75">
      <c r="A18" s="4">
        <v>0.04965593433105887</v>
      </c>
      <c r="B18" s="6">
        <v>6.7991655143634375</v>
      </c>
      <c r="C18" s="6">
        <f t="shared" si="0"/>
        <v>5.909165514363438</v>
      </c>
      <c r="D18" s="6">
        <f t="shared" si="1"/>
        <v>5.809165514363438</v>
      </c>
      <c r="E18" s="7">
        <f t="shared" si="2"/>
        <v>11799867451.050735</v>
      </c>
      <c r="F18" s="7">
        <f t="shared" si="3"/>
        <v>13097852870.666317</v>
      </c>
    </row>
    <row r="19" spans="1:6" ht="12.75">
      <c r="A19" s="4">
        <v>0.05701228714440355</v>
      </c>
      <c r="B19" s="6">
        <v>9.100421031876607</v>
      </c>
      <c r="C19" s="6">
        <f t="shared" si="0"/>
        <v>8.210421031876606</v>
      </c>
      <c r="D19" s="6">
        <f t="shared" si="1"/>
        <v>8.110421031876607</v>
      </c>
      <c r="E19" s="7">
        <f t="shared" si="2"/>
        <v>16474292720.999357</v>
      </c>
      <c r="F19" s="7">
        <f t="shared" si="3"/>
        <v>18286464920.309288</v>
      </c>
    </row>
    <row r="20" spans="1:6" ht="12.75">
      <c r="A20" s="4">
        <v>0.0680467859104741</v>
      </c>
      <c r="B20" s="6">
        <v>10.49512158976274</v>
      </c>
      <c r="C20" s="6">
        <f t="shared" si="0"/>
        <v>9.605121589762739</v>
      </c>
      <c r="D20" s="6">
        <f t="shared" si="1"/>
        <v>9.505121589762739</v>
      </c>
      <c r="E20" s="7">
        <f t="shared" si="2"/>
        <v>19307278229.205563</v>
      </c>
      <c r="F20" s="7">
        <f t="shared" si="3"/>
        <v>21431078834.418175</v>
      </c>
    </row>
    <row r="21" spans="1:6" ht="12.75">
      <c r="A21" s="4">
        <v>0.07724219840090026</v>
      </c>
      <c r="B21" s="6">
        <v>11.47141200642448</v>
      </c>
      <c r="C21" s="6">
        <f t="shared" si="0"/>
        <v>10.581412006424479</v>
      </c>
      <c r="D21" s="6">
        <f t="shared" si="1"/>
        <v>10.48141200642448</v>
      </c>
      <c r="E21" s="7">
        <f t="shared" si="2"/>
        <v>21290368138.049725</v>
      </c>
      <c r="F21" s="7">
        <f t="shared" si="3"/>
        <v>23632308633.235195</v>
      </c>
    </row>
    <row r="22" spans="1:6" ht="12.75">
      <c r="A22" s="4">
        <v>0.09011576614160668</v>
      </c>
      <c r="B22" s="6">
        <v>12.09902749729882</v>
      </c>
      <c r="C22" s="6">
        <f t="shared" si="0"/>
        <v>11.20902749729882</v>
      </c>
      <c r="D22" s="6">
        <f t="shared" si="1"/>
        <v>11.10902749729882</v>
      </c>
      <c r="E22" s="7">
        <f t="shared" si="2"/>
        <v>22565212103.888226</v>
      </c>
      <c r="F22" s="7">
        <f t="shared" si="3"/>
        <v>25047385435.315933</v>
      </c>
    </row>
    <row r="23" spans="1:6" ht="12.75">
      <c r="A23" s="4">
        <v>0.1085065669391632</v>
      </c>
      <c r="B23" s="6">
        <v>12.168763098908471</v>
      </c>
      <c r="C23" s="6">
        <f t="shared" si="0"/>
        <v>11.27876309890847</v>
      </c>
      <c r="D23" s="6">
        <f t="shared" si="1"/>
        <v>11.17876309890847</v>
      </c>
      <c r="E23" s="7">
        <f t="shared" si="2"/>
        <v>22706862544.657833</v>
      </c>
      <c r="F23" s="7">
        <f t="shared" si="3"/>
        <v>25204617424.570198</v>
      </c>
    </row>
    <row r="24" spans="1:6" ht="12.75">
      <c r="A24" s="4">
        <v>0.1213801235772206</v>
      </c>
      <c r="B24" s="6">
        <v>11.889823484820447</v>
      </c>
      <c r="C24" s="6">
        <f t="shared" si="0"/>
        <v>10.999823484820446</v>
      </c>
      <c r="D24" s="6">
        <f t="shared" si="1"/>
        <v>10.899823484820446</v>
      </c>
      <c r="E24" s="7">
        <f t="shared" si="2"/>
        <v>22140266453.54153</v>
      </c>
      <c r="F24" s="7">
        <f t="shared" si="3"/>
        <v>24575695763.431103</v>
      </c>
    </row>
    <row r="25" spans="1:6" ht="12.75">
      <c r="A25" s="4">
        <v>0.1379318385471544</v>
      </c>
      <c r="B25" s="6">
        <v>11.471413958968625</v>
      </c>
      <c r="C25" s="6">
        <f t="shared" si="0"/>
        <v>10.581413958968625</v>
      </c>
      <c r="D25" s="6">
        <f t="shared" si="1"/>
        <v>10.481413958968625</v>
      </c>
      <c r="E25" s="7">
        <f t="shared" si="2"/>
        <v>21290372104.15502</v>
      </c>
      <c r="F25" s="7">
        <f t="shared" si="3"/>
        <v>23632313035.612076</v>
      </c>
    </row>
    <row r="26" spans="1:6" ht="12.75">
      <c r="A26" s="4">
        <v>0.15264447517461635</v>
      </c>
      <c r="B26" s="6">
        <v>11.192474360763292</v>
      </c>
      <c r="C26" s="6">
        <f t="shared" si="0"/>
        <v>10.302474360763291</v>
      </c>
      <c r="D26" s="6">
        <f t="shared" si="1"/>
        <v>10.202474360763292</v>
      </c>
      <c r="E26" s="7">
        <f t="shared" si="2"/>
        <v>20723776045.300438</v>
      </c>
      <c r="F26" s="7">
        <f t="shared" si="3"/>
        <v>23003391410.28349</v>
      </c>
    </row>
    <row r="27" spans="1:6" ht="12.75">
      <c r="A27" s="4">
        <v>0.17103526931144722</v>
      </c>
      <c r="B27" s="6">
        <v>10.704329845317652</v>
      </c>
      <c r="C27" s="6">
        <f t="shared" si="0"/>
        <v>9.814329845317651</v>
      </c>
      <c r="D27" s="6">
        <f t="shared" si="1"/>
        <v>9.714329845317652</v>
      </c>
      <c r="E27" s="7">
        <f t="shared" si="2"/>
        <v>19732232498.30148</v>
      </c>
      <c r="F27" s="7">
        <f t="shared" si="3"/>
        <v>21902778073.114643</v>
      </c>
    </row>
    <row r="28" spans="1:6" ht="12.75">
      <c r="A28" s="4">
        <v>0.19678238340367168</v>
      </c>
      <c r="B28" s="6">
        <v>10.216185479767276</v>
      </c>
      <c r="C28" s="6">
        <f t="shared" si="0"/>
        <v>9.326185479767275</v>
      </c>
      <c r="D28" s="6">
        <f t="shared" si="1"/>
        <v>9.226185479767276</v>
      </c>
      <c r="E28" s="7">
        <f t="shared" si="2"/>
        <v>18740689255.77728</v>
      </c>
      <c r="F28" s="7">
        <f t="shared" si="3"/>
        <v>20802165073.91278</v>
      </c>
    </row>
    <row r="29" spans="1:6" ht="12.75">
      <c r="A29" s="4">
        <v>0.21149501838626142</v>
      </c>
      <c r="B29" s="6">
        <v>9.797775836338978</v>
      </c>
      <c r="C29" s="6">
        <f t="shared" si="0"/>
        <v>8.907775836338978</v>
      </c>
      <c r="D29" s="6">
        <f t="shared" si="1"/>
        <v>8.807775836338978</v>
      </c>
      <c r="E29" s="7">
        <f t="shared" si="2"/>
        <v>17890794667.563553</v>
      </c>
      <c r="F29" s="7">
        <f t="shared" si="3"/>
        <v>19858782080.995544</v>
      </c>
    </row>
    <row r="30" spans="1:6" ht="12.75">
      <c r="A30" s="4">
        <v>0.24092029244001248</v>
      </c>
      <c r="B30" s="6">
        <v>9.309631488770542</v>
      </c>
      <c r="C30" s="6">
        <f t="shared" si="0"/>
        <v>8.419631488770541</v>
      </c>
      <c r="D30" s="6">
        <f t="shared" si="1"/>
        <v>8.319631488770542</v>
      </c>
      <c r="E30" s="7">
        <f t="shared" si="2"/>
        <v>16899251461.565163</v>
      </c>
      <c r="F30" s="7">
        <f t="shared" si="3"/>
        <v>18758169122.337334</v>
      </c>
    </row>
    <row r="31" spans="1:6" ht="12.75">
      <c r="A31" s="4">
        <v>0.26666740650836634</v>
      </c>
      <c r="B31" s="6">
        <v>8.82148703366402</v>
      </c>
      <c r="C31" s="6">
        <f t="shared" si="0"/>
        <v>7.931487033664021</v>
      </c>
      <c r="D31" s="6">
        <f t="shared" si="1"/>
        <v>7.831487033664021</v>
      </c>
      <c r="E31" s="7">
        <f t="shared" si="2"/>
        <v>15907708037.130043</v>
      </c>
      <c r="F31" s="7">
        <f t="shared" si="3"/>
        <v>17657555921.214348</v>
      </c>
    </row>
    <row r="32" spans="1:6" ht="12.75">
      <c r="A32" s="4">
        <v>0.2979317604916868</v>
      </c>
      <c r="B32" s="6">
        <v>8.333342645740345</v>
      </c>
      <c r="C32" s="6">
        <f t="shared" si="0"/>
        <v>7.443342645740345</v>
      </c>
      <c r="D32" s="6">
        <f t="shared" si="1"/>
        <v>7.3433426457403455</v>
      </c>
      <c r="E32" s="7">
        <f t="shared" si="2"/>
        <v>14916164749.160076</v>
      </c>
      <c r="F32" s="7">
        <f t="shared" si="3"/>
        <v>16556942871.567686</v>
      </c>
    </row>
    <row r="33" spans="1:6" ht="12.75">
      <c r="A33" s="4">
        <v>0.33103519597366643</v>
      </c>
      <c r="B33" s="6">
        <v>7.9846682231349035</v>
      </c>
      <c r="C33" s="6">
        <f t="shared" si="0"/>
        <v>7.094668223134904</v>
      </c>
      <c r="D33" s="6">
        <f t="shared" si="1"/>
        <v>6.994668223134904</v>
      </c>
      <c r="E33" s="7">
        <f t="shared" si="2"/>
        <v>14207919828.242773</v>
      </c>
      <c r="F33" s="7">
        <f t="shared" si="3"/>
        <v>15770791009.34948</v>
      </c>
    </row>
    <row r="34" spans="1:6" ht="12.75">
      <c r="A34" s="4">
        <v>0.36413863211133485</v>
      </c>
      <c r="B34" s="6">
        <v>7.705728743131566</v>
      </c>
      <c r="C34" s="6">
        <f t="shared" si="0"/>
        <v>6.815728743131566</v>
      </c>
      <c r="D34" s="6">
        <f t="shared" si="1"/>
        <v>6.715728743131566</v>
      </c>
      <c r="E34" s="7">
        <f t="shared" si="2"/>
        <v>13641324009.485994</v>
      </c>
      <c r="F34" s="7">
        <f t="shared" si="3"/>
        <v>15141869650.529455</v>
      </c>
    </row>
    <row r="35" spans="1:6" ht="12.75">
      <c r="A35" s="4">
        <v>0.3972420665944248</v>
      </c>
      <c r="B35" s="6">
        <v>7.287319259895611</v>
      </c>
      <c r="C35" s="6">
        <f t="shared" si="0"/>
        <v>6.397319259895611</v>
      </c>
      <c r="D35" s="6">
        <f t="shared" si="1"/>
        <v>6.297319259895612</v>
      </c>
      <c r="E35" s="7">
        <f t="shared" si="2"/>
        <v>12791429746.662962</v>
      </c>
      <c r="F35" s="7">
        <f t="shared" si="3"/>
        <v>14198487018.795889</v>
      </c>
    </row>
    <row r="36" spans="1:6" ht="12.75">
      <c r="A36" s="4">
        <v>0.4248282626638772</v>
      </c>
      <c r="B36" s="6">
        <v>7.008379651328404</v>
      </c>
      <c r="C36" s="6">
        <f t="shared" si="0"/>
        <v>6.118379651328405</v>
      </c>
      <c r="D36" s="6">
        <f t="shared" si="1"/>
        <v>6.018379651328405</v>
      </c>
      <c r="E36" s="7">
        <f t="shared" si="2"/>
        <v>12224833666.760822</v>
      </c>
      <c r="F36" s="7">
        <f t="shared" si="3"/>
        <v>13569565370.104513</v>
      </c>
    </row>
    <row r="37" spans="1:6" ht="12.75">
      <c r="A37" s="4">
        <v>0.45057537798769337</v>
      </c>
      <c r="B37" s="6">
        <v>6.659705025937548</v>
      </c>
      <c r="C37" s="6">
        <f t="shared" si="0"/>
        <v>5.769705025937548</v>
      </c>
      <c r="D37" s="6">
        <f t="shared" si="1"/>
        <v>5.6697050259375485</v>
      </c>
      <c r="E37" s="7">
        <f t="shared" si="2"/>
        <v>11516588333.935644</v>
      </c>
      <c r="F37" s="7">
        <f t="shared" si="3"/>
        <v>12783413050.668566</v>
      </c>
    </row>
    <row r="38" spans="1:6" ht="12.75">
      <c r="A38" s="4">
        <v>0.4836788143250824</v>
      </c>
      <c r="B38" s="6">
        <v>6.450500416158292</v>
      </c>
      <c r="C38" s="6">
        <f t="shared" si="0"/>
        <v>5.560500416158292</v>
      </c>
      <c r="D38" s="6">
        <f t="shared" si="1"/>
        <v>5.460500416158292</v>
      </c>
      <c r="E38" s="7">
        <f t="shared" si="2"/>
        <v>11091641470.321531</v>
      </c>
      <c r="F38" s="7">
        <f t="shared" si="3"/>
        <v>12311722032.0569</v>
      </c>
    </row>
    <row r="39" spans="1:6" ht="12.75">
      <c r="A39" s="4">
        <v>0.5075868509627323</v>
      </c>
      <c r="B39" s="6">
        <v>6.241295701211239</v>
      </c>
      <c r="C39" s="6">
        <f t="shared" si="0"/>
        <v>5.35129570121124</v>
      </c>
      <c r="D39" s="6">
        <f t="shared" si="1"/>
        <v>5.25129570121124</v>
      </c>
      <c r="E39" s="7">
        <f t="shared" si="2"/>
        <v>10666694393.085333</v>
      </c>
      <c r="F39" s="7">
        <f t="shared" si="3"/>
        <v>11840030776.32472</v>
      </c>
    </row>
    <row r="40" spans="1:6" ht="12.75">
      <c r="A40" s="4">
        <v>0.5498856856393067</v>
      </c>
      <c r="B40" s="6">
        <v>5.96235614838864</v>
      </c>
      <c r="C40" s="6">
        <f t="shared" si="0"/>
        <v>5.07235614838864</v>
      </c>
      <c r="D40" s="6">
        <f t="shared" si="1"/>
        <v>4.9723561483886405</v>
      </c>
      <c r="E40" s="7">
        <f t="shared" si="2"/>
        <v>10100098426.414427</v>
      </c>
      <c r="F40" s="7">
        <f t="shared" si="3"/>
        <v>11211109253.320015</v>
      </c>
    </row>
    <row r="41" spans="1:6" ht="12.75">
      <c r="A41" s="4">
        <v>0.5756328024818747</v>
      </c>
      <c r="B41" s="6">
        <v>5.822886393681532</v>
      </c>
      <c r="C41" s="6">
        <f t="shared" si="0"/>
        <v>4.932886393681533</v>
      </c>
      <c r="D41" s="6">
        <f t="shared" si="1"/>
        <v>4.832886393681533</v>
      </c>
      <c r="E41" s="7">
        <f t="shared" si="2"/>
        <v>9816800487.165613</v>
      </c>
      <c r="F41" s="7">
        <f t="shared" si="3"/>
        <v>10896648540.753832</v>
      </c>
    </row>
    <row r="42" spans="1:6" ht="12.75">
      <c r="A42" s="4">
        <v>0.6197707163104756</v>
      </c>
      <c r="B42" s="6">
        <v>5.543946804793464</v>
      </c>
      <c r="C42" s="6">
        <f t="shared" si="0"/>
        <v>4.653946804793464</v>
      </c>
      <c r="D42" s="6">
        <f t="shared" si="1"/>
        <v>4.553946804793465</v>
      </c>
      <c r="E42" s="7">
        <f t="shared" si="2"/>
        <v>9250204447.236725</v>
      </c>
      <c r="F42" s="7">
        <f t="shared" si="3"/>
        <v>10267726936.432766</v>
      </c>
    </row>
    <row r="43" spans="1:6" ht="12.75">
      <c r="A43" s="4">
        <v>0.6675867898109922</v>
      </c>
      <c r="B43" s="6">
        <v>5.334742181767464</v>
      </c>
      <c r="C43" s="6">
        <f t="shared" si="0"/>
        <v>4.444742181767464</v>
      </c>
      <c r="D43" s="6">
        <f t="shared" si="1"/>
        <v>4.344742181767464</v>
      </c>
      <c r="E43" s="7">
        <f t="shared" si="2"/>
        <v>8825257556.715162</v>
      </c>
      <c r="F43" s="7">
        <f t="shared" si="3"/>
        <v>9796035887.95383</v>
      </c>
    </row>
    <row r="44" spans="1:6" ht="12.75">
      <c r="A44" s="4">
        <v>0.7172419423206329</v>
      </c>
      <c r="B44" s="6">
        <v>5.125537538932914</v>
      </c>
      <c r="C44" s="6">
        <f t="shared" si="0"/>
        <v>4.235537538932914</v>
      </c>
      <c r="D44" s="6">
        <f t="shared" si="1"/>
        <v>4.1355375389329145</v>
      </c>
      <c r="E44" s="7">
        <f t="shared" si="2"/>
        <v>8400310625.957482</v>
      </c>
      <c r="F44" s="7">
        <f t="shared" si="3"/>
        <v>9324344794.812807</v>
      </c>
    </row>
    <row r="45" spans="1:6" ht="12.75">
      <c r="A45" s="4">
        <v>0.77241433310592</v>
      </c>
      <c r="B45" s="6">
        <v>4.96</v>
      </c>
      <c r="C45" s="6">
        <f t="shared" si="0"/>
        <v>4.07</v>
      </c>
      <c r="D45" s="6">
        <f t="shared" si="1"/>
        <v>3.97</v>
      </c>
      <c r="E45" s="7">
        <f t="shared" si="2"/>
        <v>8064062500</v>
      </c>
      <c r="F45" s="7">
        <f t="shared" si="3"/>
        <v>8951109375</v>
      </c>
    </row>
    <row r="46" spans="1:6" ht="12.75">
      <c r="A46" s="4">
        <v>0.8165522467864099</v>
      </c>
      <c r="B46" s="6">
        <v>4.8</v>
      </c>
      <c r="C46" s="6">
        <f t="shared" si="0"/>
        <v>3.91</v>
      </c>
      <c r="D46" s="6">
        <f t="shared" si="1"/>
        <v>3.81</v>
      </c>
      <c r="E46" s="7">
        <f t="shared" si="2"/>
        <v>7739062500</v>
      </c>
      <c r="F46" s="7">
        <f t="shared" si="3"/>
        <v>8590359375</v>
      </c>
    </row>
    <row r="47" spans="1:6" ht="12.75">
      <c r="A47" s="4">
        <v>0.8514947586540962</v>
      </c>
      <c r="B47" s="6">
        <v>4.7</v>
      </c>
      <c r="C47" s="6">
        <f t="shared" si="0"/>
        <v>3.8100000000000005</v>
      </c>
      <c r="D47" s="6">
        <f t="shared" si="1"/>
        <v>3.7100000000000004</v>
      </c>
      <c r="E47" s="7">
        <f t="shared" si="2"/>
        <v>7535937500.000001</v>
      </c>
      <c r="F47" s="7">
        <f t="shared" si="3"/>
        <v>8364890625.000002</v>
      </c>
    </row>
    <row r="48" spans="1:6" ht="12.75">
      <c r="A48" s="4">
        <v>0.899310828090631</v>
      </c>
      <c r="B48" s="6">
        <v>4.55</v>
      </c>
      <c r="C48" s="6">
        <f t="shared" si="0"/>
        <v>3.66</v>
      </c>
      <c r="D48" s="6">
        <f t="shared" si="1"/>
        <v>3.56</v>
      </c>
      <c r="E48" s="7">
        <f t="shared" si="2"/>
        <v>7231250000</v>
      </c>
      <c r="F48" s="7">
        <f t="shared" si="3"/>
        <v>8026687500.000001</v>
      </c>
    </row>
    <row r="49" spans="1:6" ht="12.75">
      <c r="A49" s="4">
        <v>0.947126896025064</v>
      </c>
      <c r="B49" s="6">
        <v>4.428188765855623</v>
      </c>
      <c r="C49" s="6">
        <f t="shared" si="0"/>
        <v>3.5381887658556233</v>
      </c>
      <c r="D49" s="6">
        <f t="shared" si="1"/>
        <v>3.438188765855623</v>
      </c>
      <c r="E49" s="7">
        <f t="shared" si="2"/>
        <v>6983820930.644235</v>
      </c>
      <c r="F49" s="7">
        <f t="shared" si="3"/>
        <v>7752041233.015101</v>
      </c>
    </row>
    <row r="50" spans="1:6" ht="12.75">
      <c r="A50" s="4">
        <v>0.9820694068220501</v>
      </c>
      <c r="B50" s="6">
        <v>4.358453901406406</v>
      </c>
      <c r="C50" s="6">
        <f t="shared" si="0"/>
        <v>3.4684539014064066</v>
      </c>
      <c r="D50" s="6">
        <f t="shared" si="1"/>
        <v>3.3684539014064065</v>
      </c>
      <c r="E50" s="7">
        <f t="shared" si="2"/>
        <v>6842171987.231764</v>
      </c>
      <c r="F50" s="7">
        <f t="shared" si="3"/>
        <v>7594810905.827258</v>
      </c>
    </row>
    <row r="51" spans="1:6" ht="12.75">
      <c r="A51" s="4">
        <v>1.0280463939294673</v>
      </c>
      <c r="B51" s="6">
        <v>4.35845401875298</v>
      </c>
      <c r="C51" s="6">
        <f t="shared" si="0"/>
        <v>3.46845401875298</v>
      </c>
      <c r="D51" s="6">
        <f t="shared" si="1"/>
        <v>3.36845401875298</v>
      </c>
      <c r="E51" s="7">
        <f t="shared" si="2"/>
        <v>6842172225.59199</v>
      </c>
      <c r="F51" s="7">
        <f t="shared" si="3"/>
        <v>7594811170.40711</v>
      </c>
    </row>
    <row r="52" spans="1:6" ht="12.75">
      <c r="A52" s="4">
        <v>1.0703452206007247</v>
      </c>
      <c r="B52" s="6">
        <v>4.32</v>
      </c>
      <c r="C52" s="6">
        <f t="shared" si="0"/>
        <v>3.4300000000000006</v>
      </c>
      <c r="D52" s="6">
        <f t="shared" si="1"/>
        <v>3.3300000000000005</v>
      </c>
      <c r="E52" s="7">
        <f t="shared" si="2"/>
        <v>6764062500.000001</v>
      </c>
      <c r="F52" s="7">
        <f t="shared" si="3"/>
        <v>7508109375.000002</v>
      </c>
    </row>
    <row r="53" spans="1:6" ht="12.75">
      <c r="A53" s="4">
        <v>1.1200003633217153</v>
      </c>
      <c r="B53" s="6">
        <v>4.22</v>
      </c>
      <c r="C53" s="6">
        <f t="shared" si="0"/>
        <v>3.33</v>
      </c>
      <c r="D53" s="6">
        <f t="shared" si="1"/>
        <v>3.23</v>
      </c>
      <c r="E53" s="7">
        <f t="shared" si="2"/>
        <v>6560937500</v>
      </c>
      <c r="F53" s="7">
        <f t="shared" si="3"/>
        <v>7282640625.000001</v>
      </c>
    </row>
    <row r="54" spans="1:6" ht="12.75">
      <c r="A54" s="4">
        <v>1.1862072183751562</v>
      </c>
      <c r="B54" s="6">
        <v>4.15</v>
      </c>
      <c r="C54" s="6">
        <f t="shared" si="0"/>
        <v>3.2600000000000007</v>
      </c>
      <c r="D54" s="6">
        <f t="shared" si="1"/>
        <v>3.1600000000000006</v>
      </c>
      <c r="E54" s="7">
        <f t="shared" si="2"/>
        <v>6418750000.000001</v>
      </c>
      <c r="F54" s="7">
        <f t="shared" si="3"/>
        <v>7124812500.000002</v>
      </c>
    </row>
    <row r="55" spans="1:6" ht="12.75">
      <c r="A55" s="4">
        <v>1.2303451196117752</v>
      </c>
      <c r="B55" s="6">
        <v>4.1</v>
      </c>
      <c r="C55" s="6">
        <f t="shared" si="0"/>
        <v>3.21</v>
      </c>
      <c r="D55" s="6">
        <f t="shared" si="1"/>
        <v>3.11</v>
      </c>
      <c r="E55" s="7">
        <f t="shared" si="2"/>
        <v>6317187500</v>
      </c>
      <c r="F55" s="7">
        <f t="shared" si="3"/>
        <v>7012078125.000001</v>
      </c>
    </row>
    <row r="56" spans="1:6" ht="12.75">
      <c r="A56" s="4">
        <v>1.270804861373892</v>
      </c>
      <c r="B56" s="6">
        <v>4.05</v>
      </c>
      <c r="C56" s="6">
        <f t="shared" si="0"/>
        <v>3.16</v>
      </c>
      <c r="D56" s="6">
        <f t="shared" si="1"/>
        <v>3.06</v>
      </c>
      <c r="E56" s="7">
        <f t="shared" si="2"/>
        <v>6215625000</v>
      </c>
      <c r="F56" s="7">
        <f t="shared" si="3"/>
        <v>6899343750.000001</v>
      </c>
    </row>
    <row r="57" spans="1:6" ht="12.75">
      <c r="A57" s="4">
        <v>1.3112646020273167</v>
      </c>
      <c r="B57" s="6">
        <v>4</v>
      </c>
      <c r="C57" s="6">
        <f t="shared" si="0"/>
        <v>3.1100000000000003</v>
      </c>
      <c r="D57" s="6">
        <f t="shared" si="1"/>
        <v>3.0100000000000002</v>
      </c>
      <c r="E57" s="7">
        <f t="shared" si="2"/>
        <v>6114062500</v>
      </c>
      <c r="F57" s="7">
        <f t="shared" si="3"/>
        <v>6786609375.000001</v>
      </c>
    </row>
    <row r="58" spans="1:6" ht="12.75">
      <c r="A58" s="4">
        <v>1.34804618362186</v>
      </c>
      <c r="B58" s="6">
        <v>3.92</v>
      </c>
      <c r="C58" s="6">
        <f t="shared" si="0"/>
        <v>3.0300000000000002</v>
      </c>
      <c r="D58" s="6">
        <f t="shared" si="1"/>
        <v>2.93</v>
      </c>
      <c r="E58" s="7">
        <f t="shared" si="2"/>
        <v>5951562500</v>
      </c>
      <c r="F58" s="7">
        <f t="shared" si="3"/>
        <v>6606234375.000001</v>
      </c>
    </row>
    <row r="59" spans="1:6" ht="12.75">
      <c r="A59" s="4">
        <v>1.3848277644875577</v>
      </c>
      <c r="B59" s="6">
        <v>3.9400448828374905</v>
      </c>
      <c r="C59" s="6">
        <f t="shared" si="0"/>
        <v>3.050044882837491</v>
      </c>
      <c r="D59" s="6">
        <f t="shared" si="1"/>
        <v>2.950044882837491</v>
      </c>
      <c r="E59" s="7">
        <f t="shared" si="2"/>
        <v>5992278668.263654</v>
      </c>
      <c r="F59" s="7">
        <f t="shared" si="3"/>
        <v>6651429321.772656</v>
      </c>
    </row>
    <row r="60" spans="1:6" ht="12.75">
      <c r="A60" s="4">
        <v>1.4179311865975124</v>
      </c>
      <c r="B60" s="6">
        <v>3.8703099659588496</v>
      </c>
      <c r="C60" s="6">
        <f t="shared" si="0"/>
        <v>2.98030996595885</v>
      </c>
      <c r="D60" s="6">
        <f t="shared" si="1"/>
        <v>2.88030996595885</v>
      </c>
      <c r="E60" s="7">
        <f t="shared" si="2"/>
        <v>5850629618.353914</v>
      </c>
      <c r="F60" s="7">
        <f t="shared" si="3"/>
        <v>6494198876.372846</v>
      </c>
    </row>
    <row r="61" spans="1:6" ht="12.75">
      <c r="A61" s="4">
        <v>1.4473564502566107</v>
      </c>
      <c r="B61" s="6">
        <v>3.8</v>
      </c>
      <c r="C61" s="6">
        <f t="shared" si="0"/>
        <v>2.91</v>
      </c>
      <c r="D61" s="6">
        <f t="shared" si="1"/>
        <v>2.81</v>
      </c>
      <c r="E61" s="7">
        <f t="shared" si="2"/>
        <v>5707812500</v>
      </c>
      <c r="F61" s="7">
        <f t="shared" si="3"/>
        <v>6335671875.000001</v>
      </c>
    </row>
    <row r="62" spans="1:6" ht="12.75">
      <c r="A62" s="4">
        <v>1.4804598714853257</v>
      </c>
      <c r="B62" s="6">
        <v>3.78</v>
      </c>
      <c r="C62" s="6">
        <f t="shared" si="0"/>
        <v>2.8899999999999997</v>
      </c>
      <c r="D62" s="6">
        <f t="shared" si="1"/>
        <v>2.7899999999999996</v>
      </c>
      <c r="E62" s="7">
        <f t="shared" si="2"/>
        <v>5667187499.999999</v>
      </c>
      <c r="F62" s="7">
        <f t="shared" si="3"/>
        <v>6290578124.999999</v>
      </c>
    </row>
    <row r="63" spans="1:6" ht="12.75">
      <c r="A63" s="4">
        <v>1.5282759237500492</v>
      </c>
      <c r="B63" s="6">
        <v>3.7308401719319484</v>
      </c>
      <c r="C63" s="6">
        <f t="shared" si="0"/>
        <v>2.8408401719319487</v>
      </c>
      <c r="D63" s="6">
        <f t="shared" si="1"/>
        <v>2.7408401719319486</v>
      </c>
      <c r="E63" s="7">
        <f t="shared" si="2"/>
        <v>5567331599.236771</v>
      </c>
      <c r="F63" s="7">
        <f t="shared" si="3"/>
        <v>6179738075.152816</v>
      </c>
    </row>
    <row r="64" spans="1:6" ht="12.75">
      <c r="A64" s="4">
        <v>1.5613793442505857</v>
      </c>
      <c r="B64" s="6">
        <v>3.661105248404887</v>
      </c>
      <c r="C64" s="6">
        <f t="shared" si="0"/>
        <v>2.7711052484048873</v>
      </c>
      <c r="D64" s="6">
        <f t="shared" si="1"/>
        <v>2.671105248404887</v>
      </c>
      <c r="E64" s="7">
        <f t="shared" si="2"/>
        <v>5425682535.822427</v>
      </c>
      <c r="F64" s="7">
        <f t="shared" si="3"/>
        <v>6022507614.762895</v>
      </c>
    </row>
    <row r="65" spans="1:6" ht="12.75">
      <c r="A65" s="4">
        <v>1.5834482911782612</v>
      </c>
      <c r="B65" s="6">
        <v>3.6611052685667183</v>
      </c>
      <c r="C65" s="6">
        <f t="shared" si="0"/>
        <v>2.7711052685667186</v>
      </c>
      <c r="D65" s="6">
        <f t="shared" si="1"/>
        <v>2.6711052685667185</v>
      </c>
      <c r="E65" s="7">
        <f t="shared" si="2"/>
        <v>5425682576.776147</v>
      </c>
      <c r="F65" s="7">
        <f t="shared" si="3"/>
        <v>6022507660.221523</v>
      </c>
    </row>
    <row r="66" spans="1:6" ht="12.75">
      <c r="A66" s="4">
        <v>1.5797701333329153</v>
      </c>
      <c r="B66" s="6">
        <v>3.103225625824418</v>
      </c>
      <c r="C66" s="6">
        <f t="shared" si="0"/>
        <v>2.2132256258244185</v>
      </c>
      <c r="D66" s="6">
        <f t="shared" si="1"/>
        <v>2.1132256258244184</v>
      </c>
      <c r="E66" s="7">
        <f t="shared" si="2"/>
        <v>4292489552.45585</v>
      </c>
      <c r="F66" s="7">
        <f t="shared" si="3"/>
        <v>4764663403.225994</v>
      </c>
    </row>
    <row r="67" spans="1:6" ht="12.75">
      <c r="A67" s="4">
        <v>1.577</v>
      </c>
      <c r="B67" s="6">
        <v>2.4058760653084725</v>
      </c>
      <c r="C67" s="6">
        <f t="shared" si="0"/>
        <v>1.5158760653084726</v>
      </c>
      <c r="D67" s="6">
        <f t="shared" si="1"/>
        <v>1.4158760653084725</v>
      </c>
      <c r="E67" s="7">
        <f t="shared" si="2"/>
        <v>2875998257.657835</v>
      </c>
      <c r="F67" s="7">
        <f t="shared" si="3"/>
        <v>3192358066.000197</v>
      </c>
    </row>
    <row r="68" spans="1:6" ht="12.75">
      <c r="A68" s="4">
        <v>1.575</v>
      </c>
      <c r="B68" s="6">
        <v>1.917731375570007</v>
      </c>
      <c r="C68" s="6">
        <f t="shared" si="0"/>
        <v>1.027731375570007</v>
      </c>
      <c r="D68" s="6">
        <f t="shared" si="1"/>
        <v>0.9277313755700071</v>
      </c>
      <c r="E68" s="7">
        <f t="shared" si="2"/>
        <v>1884454356.626577</v>
      </c>
      <c r="F68" s="7">
        <f t="shared" si="3"/>
        <v>2091744335.8555005</v>
      </c>
    </row>
    <row r="69" spans="1:6" ht="12.75">
      <c r="A69" s="4">
        <v>1.572</v>
      </c>
      <c r="B69" s="6">
        <v>1.2901167781193585</v>
      </c>
      <c r="C69" s="6">
        <f t="shared" si="0"/>
        <v>0.40011677811935864</v>
      </c>
      <c r="D69" s="6">
        <f t="shared" si="1"/>
        <v>0.30011677811935866</v>
      </c>
      <c r="E69" s="7">
        <f t="shared" si="2"/>
        <v>609612205.5549473</v>
      </c>
      <c r="F69" s="7">
        <f t="shared" si="3"/>
        <v>676669548.1659915</v>
      </c>
    </row>
    <row r="70" spans="1:6" ht="12.75">
      <c r="A70" s="4">
        <v>1.5724138175782472</v>
      </c>
      <c r="B70" s="6">
        <v>0.7322371208055607</v>
      </c>
      <c r="C70" s="6">
        <f t="shared" si="0"/>
        <v>-0.1577628791944392</v>
      </c>
      <c r="D70" s="6">
        <f>C70+C$7</f>
        <v>-0.057762879194439204</v>
      </c>
      <c r="E70" s="7">
        <f>-3/2/0.0000004/G$5/G$4*D70*0.001</f>
        <v>117330848.36370464</v>
      </c>
      <c r="F70" s="7">
        <f t="shared" si="3"/>
        <v>130237241.68371215</v>
      </c>
    </row>
    <row r="71" spans="1:6" ht="12.75">
      <c r="A71" s="4">
        <v>1.5687356597350575</v>
      </c>
      <c r="B71" s="6">
        <v>0.3138273761346717</v>
      </c>
      <c r="C71" s="6">
        <f t="shared" si="0"/>
        <v>-0.5761726238653282</v>
      </c>
      <c r="D71" s="6">
        <f aca="true" t="shared" si="4" ref="D71:D131">C71+C$7</f>
        <v>-0.4761726238653282</v>
      </c>
      <c r="E71" s="7">
        <f aca="true" t="shared" si="5" ref="E71:E131">-3/2/0.0000004/G$5/G$4*D71*0.001</f>
        <v>967225642.2264479</v>
      </c>
      <c r="F71" s="7">
        <f t="shared" si="3"/>
        <v>1073620462.8713573</v>
      </c>
    </row>
    <row r="72" spans="1:6" ht="12.75">
      <c r="A72" s="4">
        <v>1.5668965807921091</v>
      </c>
      <c r="B72" s="6">
        <v>-0.3137872392976355</v>
      </c>
      <c r="C72" s="6">
        <f t="shared" si="0"/>
        <v>-1.2037872392976354</v>
      </c>
      <c r="D72" s="6">
        <f t="shared" si="4"/>
        <v>-1.1037872392976353</v>
      </c>
      <c r="E72" s="7">
        <f t="shared" si="5"/>
        <v>2242067829.823322</v>
      </c>
      <c r="F72" s="7">
        <f t="shared" si="3"/>
        <v>2488695291.1038876</v>
      </c>
    </row>
    <row r="73" spans="1:6" ht="12.75">
      <c r="A73" s="4">
        <v>1.5650575018551602</v>
      </c>
      <c r="B73" s="6">
        <v>-0.801931943384286</v>
      </c>
      <c r="C73" s="6">
        <f t="shared" si="0"/>
        <v>-1.6919319433842859</v>
      </c>
      <c r="D73" s="6">
        <f t="shared" si="4"/>
        <v>-1.5919319433842858</v>
      </c>
      <c r="E73" s="7">
        <f t="shared" si="5"/>
        <v>3233611759.9993305</v>
      </c>
      <c r="F73" s="7">
        <f t="shared" si="3"/>
        <v>3589309053.599257</v>
      </c>
    </row>
    <row r="74" spans="1:6" ht="12.75">
      <c r="A74" s="4">
        <v>1.5613793440138126</v>
      </c>
      <c r="B74" s="6">
        <v>-1.080871779381507</v>
      </c>
      <c r="C74" s="6">
        <f t="shared" si="0"/>
        <v>-1.970871779381507</v>
      </c>
      <c r="D74" s="6">
        <f t="shared" si="4"/>
        <v>-1.8708717793815068</v>
      </c>
      <c r="E74" s="7">
        <f t="shared" si="5"/>
        <v>3800208301.8686857</v>
      </c>
      <c r="F74" s="7">
        <f t="shared" si="3"/>
        <v>4218231215.0742416</v>
      </c>
    </row>
    <row r="75" spans="1:6" ht="12.75">
      <c r="A75" s="4">
        <v>1.5540230283298437</v>
      </c>
      <c r="B75" s="6">
        <v>-1.4992815382702318</v>
      </c>
      <c r="C75" s="6">
        <f t="shared" si="0"/>
        <v>-2.3892815382702315</v>
      </c>
      <c r="D75" s="6">
        <f t="shared" si="4"/>
        <v>-2.2892815382702314</v>
      </c>
      <c r="E75" s="7">
        <f t="shared" si="5"/>
        <v>4650103124.611407</v>
      </c>
      <c r="F75" s="7">
        <f t="shared" si="3"/>
        <v>5161614468.318663</v>
      </c>
    </row>
    <row r="76" spans="1:6" ht="12.75">
      <c r="A76" s="4">
        <v>1.5319540812467713</v>
      </c>
      <c r="B76" s="6">
        <v>-1.8479563666518715</v>
      </c>
      <c r="C76" s="6">
        <f t="shared" si="0"/>
        <v>-2.737956366651871</v>
      </c>
      <c r="D76" s="6">
        <f t="shared" si="4"/>
        <v>-2.637956366651871</v>
      </c>
      <c r="E76" s="7">
        <f t="shared" si="5"/>
        <v>5358348869.761614</v>
      </c>
      <c r="F76" s="7">
        <f t="shared" si="3"/>
        <v>5947767245.435391</v>
      </c>
    </row>
    <row r="77" spans="1:6" ht="12.75">
      <c r="A77" s="4">
        <v>1.5098851340362158</v>
      </c>
      <c r="B77" s="6">
        <v>-1.8479564056276914</v>
      </c>
      <c r="C77" s="6">
        <f aca="true" t="shared" si="6" ref="C77:C131">B77-G$6</f>
        <v>-2.737956405627691</v>
      </c>
      <c r="D77" s="6">
        <f t="shared" si="4"/>
        <v>-2.637956405627691</v>
      </c>
      <c r="E77" s="7">
        <f t="shared" si="5"/>
        <v>5358348948.931247</v>
      </c>
      <c r="F77" s="7">
        <f t="shared" si="3"/>
        <v>5947767333.313684</v>
      </c>
    </row>
    <row r="78" spans="1:6" ht="12.75">
      <c r="A78" s="4">
        <v>1.4878161866166184</v>
      </c>
      <c r="B78" s="6">
        <v>-1.9874263641508954</v>
      </c>
      <c r="C78" s="6">
        <f t="shared" si="6"/>
        <v>-2.877426364150895</v>
      </c>
      <c r="D78" s="6">
        <f t="shared" si="4"/>
        <v>-2.777426364150895</v>
      </c>
      <c r="E78" s="7">
        <f t="shared" si="5"/>
        <v>5641647302.181505</v>
      </c>
      <c r="F78" s="7">
        <f t="shared" si="3"/>
        <v>6262228505.421472</v>
      </c>
    </row>
    <row r="79" spans="1:6" ht="12.75">
      <c r="A79" s="4">
        <v>1.4657472389625263</v>
      </c>
      <c r="B79" s="6">
        <v>-2.057161365990847</v>
      </c>
      <c r="C79" s="6">
        <f t="shared" si="6"/>
        <v>-2.947161365990847</v>
      </c>
      <c r="D79" s="6">
        <f t="shared" si="4"/>
        <v>-2.847161365990847</v>
      </c>
      <c r="E79" s="7">
        <f t="shared" si="5"/>
        <v>5783296524.668907</v>
      </c>
      <c r="F79" s="7">
        <f t="shared" si="3"/>
        <v>6419459142.382487</v>
      </c>
    </row>
    <row r="80" spans="1:6" ht="12.75">
      <c r="A80" s="4">
        <v>1.4400001330292718</v>
      </c>
      <c r="B80" s="6">
        <v>-2.057161417853539</v>
      </c>
      <c r="C80" s="6">
        <f t="shared" si="6"/>
        <v>-2.947161417853539</v>
      </c>
      <c r="D80" s="6">
        <f t="shared" si="4"/>
        <v>-2.8471614178535387</v>
      </c>
      <c r="E80" s="7">
        <f t="shared" si="5"/>
        <v>5783296630.015001</v>
      </c>
      <c r="F80" s="7">
        <f t="shared" si="3"/>
        <v>6419459259.316652</v>
      </c>
    </row>
    <row r="81" spans="1:6" ht="12.75">
      <c r="A81" s="4">
        <v>1.4032185523731457</v>
      </c>
      <c r="B81" s="6">
        <v>-2.15</v>
      </c>
      <c r="C81" s="6">
        <f t="shared" si="6"/>
        <v>-3.04</v>
      </c>
      <c r="D81" s="6">
        <f t="shared" si="4"/>
        <v>-2.94</v>
      </c>
      <c r="E81" s="7">
        <f t="shared" si="5"/>
        <v>5971875000</v>
      </c>
      <c r="F81" s="7">
        <f aca="true" t="shared" si="7" ref="F81:F131">C$8*E81</f>
        <v>6628781250.000001</v>
      </c>
    </row>
    <row r="82" spans="1:6" ht="12.75">
      <c r="A82" s="4">
        <v>1.3664369705536548</v>
      </c>
      <c r="B82" s="6">
        <v>-2.2</v>
      </c>
      <c r="C82" s="6">
        <f t="shared" si="6"/>
        <v>-3.09</v>
      </c>
      <c r="D82" s="6">
        <f t="shared" si="4"/>
        <v>-2.9899999999999998</v>
      </c>
      <c r="E82" s="7">
        <f t="shared" si="5"/>
        <v>6073437500</v>
      </c>
      <c r="F82" s="7">
        <f t="shared" si="7"/>
        <v>6741515625.000001</v>
      </c>
    </row>
    <row r="83" spans="1:6" ht="12.75">
      <c r="A83" s="4">
        <v>1.3241381502823146</v>
      </c>
      <c r="B83" s="6">
        <v>-2.23</v>
      </c>
      <c r="C83" s="6">
        <f t="shared" si="6"/>
        <v>-3.12</v>
      </c>
      <c r="D83" s="6">
        <f t="shared" si="4"/>
        <v>-3.02</v>
      </c>
      <c r="E83" s="7">
        <f t="shared" si="5"/>
        <v>6134375000</v>
      </c>
      <c r="F83" s="7">
        <f t="shared" si="7"/>
        <v>6809156250.000001</v>
      </c>
    </row>
    <row r="84" spans="1:6" ht="12.75">
      <c r="A84" s="4">
        <v>1.296551962168194</v>
      </c>
      <c r="B84" s="6">
        <v>-2.26</v>
      </c>
      <c r="C84" s="6">
        <f t="shared" si="6"/>
        <v>-3.1499999999999995</v>
      </c>
      <c r="D84" s="6">
        <f t="shared" si="4"/>
        <v>-3.0499999999999994</v>
      </c>
      <c r="E84" s="7">
        <f t="shared" si="5"/>
        <v>6195312499.999999</v>
      </c>
      <c r="F84" s="7">
        <f t="shared" si="7"/>
        <v>6876796875</v>
      </c>
    </row>
    <row r="85" spans="1:6" ht="12.75">
      <c r="A85" s="4">
        <v>1.263448535758351</v>
      </c>
      <c r="B85" s="6">
        <v>-2.29</v>
      </c>
      <c r="C85" s="6">
        <f t="shared" si="6"/>
        <v>-3.1799999999999997</v>
      </c>
      <c r="D85" s="6">
        <f t="shared" si="4"/>
        <v>-3.0799999999999996</v>
      </c>
      <c r="E85" s="7">
        <f t="shared" si="5"/>
        <v>6256249999.999999</v>
      </c>
      <c r="F85" s="7">
        <f t="shared" si="7"/>
        <v>6944437500</v>
      </c>
    </row>
    <row r="86" spans="1:6" ht="12.75">
      <c r="A86" s="4">
        <v>1.2266669494028763</v>
      </c>
      <c r="B86" s="6">
        <v>-2.32</v>
      </c>
      <c r="C86" s="6">
        <f t="shared" si="6"/>
        <v>-3.21</v>
      </c>
      <c r="D86" s="6">
        <f t="shared" si="4"/>
        <v>-3.11</v>
      </c>
      <c r="E86" s="7">
        <f t="shared" si="5"/>
        <v>6317187500</v>
      </c>
      <c r="F86" s="7">
        <f t="shared" si="7"/>
        <v>7012078125.000001</v>
      </c>
    </row>
    <row r="87" spans="1:6" ht="12.75">
      <c r="A87" s="4">
        <v>1.204597996883464</v>
      </c>
      <c r="B87" s="6">
        <v>-2.35</v>
      </c>
      <c r="C87" s="6">
        <f t="shared" si="6"/>
        <v>-3.24</v>
      </c>
      <c r="D87" s="6">
        <f t="shared" si="4"/>
        <v>-3.14</v>
      </c>
      <c r="E87" s="7">
        <f t="shared" si="5"/>
        <v>6378125000</v>
      </c>
      <c r="F87" s="7">
        <f t="shared" si="7"/>
        <v>7079718750.000001</v>
      </c>
    </row>
    <row r="88" spans="1:6" ht="12.75">
      <c r="A88" s="4">
        <v>1.1678164081840945</v>
      </c>
      <c r="B88" s="6">
        <v>-2.4</v>
      </c>
      <c r="C88" s="6">
        <f t="shared" si="6"/>
        <v>-3.29</v>
      </c>
      <c r="D88" s="6">
        <f t="shared" si="4"/>
        <v>-3.19</v>
      </c>
      <c r="E88" s="7">
        <f t="shared" si="5"/>
        <v>6479687500</v>
      </c>
      <c r="F88" s="7">
        <f t="shared" si="7"/>
        <v>7192453125.000001</v>
      </c>
    </row>
    <row r="89" spans="1:6" ht="12.75">
      <c r="A89" s="4">
        <v>1.1420692956579412</v>
      </c>
      <c r="B89" s="6">
        <v>-2.45</v>
      </c>
      <c r="C89" s="6">
        <f t="shared" si="6"/>
        <v>-3.34</v>
      </c>
      <c r="D89" s="6">
        <f t="shared" si="4"/>
        <v>-3.2399999999999998</v>
      </c>
      <c r="E89" s="7">
        <f t="shared" si="5"/>
        <v>6581250000</v>
      </c>
      <c r="F89" s="7">
        <f t="shared" si="7"/>
        <v>7305187500.000001</v>
      </c>
    </row>
    <row r="90" spans="1:6" ht="12.75">
      <c r="A90" s="4">
        <v>1.105287705348699</v>
      </c>
      <c r="B90" s="6">
        <v>-2.5</v>
      </c>
      <c r="C90" s="6">
        <f t="shared" si="6"/>
        <v>-3.3899999999999997</v>
      </c>
      <c r="D90" s="6">
        <f t="shared" si="4"/>
        <v>-3.2899999999999996</v>
      </c>
      <c r="E90" s="7">
        <f t="shared" si="5"/>
        <v>6682812499.999999</v>
      </c>
      <c r="F90" s="7">
        <f t="shared" si="7"/>
        <v>7417921875</v>
      </c>
    </row>
    <row r="91" spans="1:6" ht="12.75">
      <c r="A91" s="4">
        <v>1.0703451931577534</v>
      </c>
      <c r="B91" s="6">
        <v>-2.5453072679510527</v>
      </c>
      <c r="C91" s="6">
        <f t="shared" si="6"/>
        <v>-3.4353072679510523</v>
      </c>
      <c r="D91" s="6">
        <f t="shared" si="4"/>
        <v>-3.3353072679510523</v>
      </c>
      <c r="E91" s="7">
        <f t="shared" si="5"/>
        <v>6774842888.025576</v>
      </c>
      <c r="F91" s="7">
        <f t="shared" si="7"/>
        <v>7520075605.708389</v>
      </c>
    </row>
    <row r="92" spans="1:6" ht="12.75">
      <c r="A92" s="4">
        <v>1.0390808396146993</v>
      </c>
      <c r="B92" s="6">
        <v>-2.5453074060977556</v>
      </c>
      <c r="C92" s="6">
        <f t="shared" si="6"/>
        <v>-3.4353074060977553</v>
      </c>
      <c r="D92" s="6">
        <f t="shared" si="4"/>
        <v>-3.3353074060977552</v>
      </c>
      <c r="E92" s="7">
        <f t="shared" si="5"/>
        <v>6774843168.6360655</v>
      </c>
      <c r="F92" s="7">
        <f t="shared" si="7"/>
        <v>7520075917.186033</v>
      </c>
    </row>
    <row r="93" spans="1:6" ht="12.75">
      <c r="A93" s="4">
        <v>1.005977404751831</v>
      </c>
      <c r="B93" s="6">
        <v>-2.6847774992619016</v>
      </c>
      <c r="C93" s="6">
        <f t="shared" si="6"/>
        <v>-3.5747774992619012</v>
      </c>
      <c r="D93" s="6">
        <f t="shared" si="4"/>
        <v>-3.474777499261901</v>
      </c>
      <c r="E93" s="7">
        <f t="shared" si="5"/>
        <v>7058141795.375736</v>
      </c>
      <c r="F93" s="7">
        <f t="shared" si="7"/>
        <v>7834537392.867068</v>
      </c>
    </row>
    <row r="94" spans="1:6" ht="12.75">
      <c r="A94" s="4">
        <v>0.9728739699257947</v>
      </c>
      <c r="B94" s="6">
        <v>-2.6847776688073424</v>
      </c>
      <c r="C94" s="6">
        <f t="shared" si="6"/>
        <v>-3.574777668807342</v>
      </c>
      <c r="D94" s="6">
        <f t="shared" si="4"/>
        <v>-3.474777668807342</v>
      </c>
      <c r="E94" s="7">
        <f t="shared" si="5"/>
        <v>7058142139.764914</v>
      </c>
      <c r="F94" s="7">
        <f t="shared" si="7"/>
        <v>7834537775.139054</v>
      </c>
    </row>
    <row r="95" spans="1:6" ht="12.75">
      <c r="A95" s="4">
        <v>0.936092374269291</v>
      </c>
      <c r="B95" s="6">
        <v>-2.7545128423019776</v>
      </c>
      <c r="C95" s="6">
        <f t="shared" si="6"/>
        <v>-3.6445128423019773</v>
      </c>
      <c r="D95" s="6">
        <f t="shared" si="4"/>
        <v>-3.544512842301977</v>
      </c>
      <c r="E95" s="7">
        <f t="shared" si="5"/>
        <v>7199791710.925891</v>
      </c>
      <c r="F95" s="7">
        <f t="shared" si="7"/>
        <v>7991768799.12774</v>
      </c>
    </row>
    <row r="96" spans="1:6" ht="12.75">
      <c r="A96" s="4">
        <v>0.9029889379012808</v>
      </c>
      <c r="B96" s="6">
        <v>-2.82</v>
      </c>
      <c r="C96" s="6">
        <f t="shared" si="6"/>
        <v>-3.71</v>
      </c>
      <c r="D96" s="6">
        <f t="shared" si="4"/>
        <v>-3.61</v>
      </c>
      <c r="E96" s="7">
        <f t="shared" si="5"/>
        <v>7332812500</v>
      </c>
      <c r="F96" s="7">
        <f t="shared" si="7"/>
        <v>8139421875.000001</v>
      </c>
    </row>
    <row r="97" spans="1:6" ht="12.75">
      <c r="A97" s="4">
        <v>0.8735636605878773</v>
      </c>
      <c r="B97" s="6">
        <v>-2.89</v>
      </c>
      <c r="C97" s="6">
        <f t="shared" si="6"/>
        <v>-3.7800000000000002</v>
      </c>
      <c r="D97" s="6">
        <f t="shared" si="4"/>
        <v>-3.68</v>
      </c>
      <c r="E97" s="7">
        <f t="shared" si="5"/>
        <v>7475000000</v>
      </c>
      <c r="F97" s="7">
        <f t="shared" si="7"/>
        <v>8297250000.000001</v>
      </c>
    </row>
    <row r="98" spans="1:6" ht="12.75">
      <c r="A98" s="4">
        <v>0.8386211411281419</v>
      </c>
      <c r="B98" s="6">
        <v>-2.9637183914358296</v>
      </c>
      <c r="C98" s="6">
        <f t="shared" si="6"/>
        <v>-3.8537183914358293</v>
      </c>
      <c r="D98" s="6">
        <f t="shared" si="4"/>
        <v>-3.753718391435829</v>
      </c>
      <c r="E98" s="7">
        <f t="shared" si="5"/>
        <v>7624740482.604029</v>
      </c>
      <c r="F98" s="7">
        <f t="shared" si="7"/>
        <v>8463461935.690473</v>
      </c>
    </row>
    <row r="99" spans="1:6" ht="12.75">
      <c r="A99" s="4">
        <v>0.8073567820533095</v>
      </c>
      <c r="B99" s="6">
        <v>-3.03345360220759</v>
      </c>
      <c r="C99" s="6">
        <f t="shared" si="6"/>
        <v>-3.92345360220759</v>
      </c>
      <c r="D99" s="6">
        <f t="shared" si="4"/>
        <v>-3.82345360220759</v>
      </c>
      <c r="E99" s="7">
        <f t="shared" si="5"/>
        <v>7766390129.484167</v>
      </c>
      <c r="F99" s="7">
        <f t="shared" si="7"/>
        <v>8620693043.727427</v>
      </c>
    </row>
    <row r="100" spans="1:6" ht="12.75">
      <c r="A100" s="4">
        <v>0.7705751818033737</v>
      </c>
      <c r="B100" s="6">
        <v>-3.172923856440349</v>
      </c>
      <c r="C100" s="6">
        <f t="shared" si="6"/>
        <v>-4.0629238564403485</v>
      </c>
      <c r="D100" s="6">
        <f t="shared" si="4"/>
        <v>-3.9629238564403484</v>
      </c>
      <c r="E100" s="7">
        <f t="shared" si="5"/>
        <v>8049689083.394458</v>
      </c>
      <c r="F100" s="7">
        <f t="shared" si="7"/>
        <v>8935154882.567848</v>
      </c>
    </row>
    <row r="101" spans="1:6" ht="12.75">
      <c r="A101" s="4">
        <v>0.7411498998922353</v>
      </c>
      <c r="B101" s="6">
        <v>-3.25</v>
      </c>
      <c r="C101" s="6">
        <f t="shared" si="6"/>
        <v>-4.14</v>
      </c>
      <c r="D101" s="6">
        <f t="shared" si="4"/>
        <v>-4.04</v>
      </c>
      <c r="E101" s="7">
        <f t="shared" si="5"/>
        <v>8206250000</v>
      </c>
      <c r="F101" s="7">
        <f t="shared" si="7"/>
        <v>9108937500</v>
      </c>
    </row>
    <row r="102" spans="1:6" ht="12.75">
      <c r="A102" s="4">
        <v>0.7043682981892027</v>
      </c>
      <c r="B102" s="6">
        <v>-3.45</v>
      </c>
      <c r="C102" s="6">
        <f t="shared" si="6"/>
        <v>-4.34</v>
      </c>
      <c r="D102" s="6">
        <f t="shared" si="4"/>
        <v>-4.24</v>
      </c>
      <c r="E102" s="7">
        <f t="shared" si="5"/>
        <v>8612500000</v>
      </c>
      <c r="F102" s="7">
        <f t="shared" si="7"/>
        <v>9559875000</v>
      </c>
    </row>
    <row r="103" spans="1:6" ht="12.75">
      <c r="A103" s="4">
        <v>0.6712648576853861</v>
      </c>
      <c r="B103" s="6">
        <v>-3.6</v>
      </c>
      <c r="C103" s="6">
        <f t="shared" si="6"/>
        <v>-4.49</v>
      </c>
      <c r="D103" s="6">
        <f t="shared" si="4"/>
        <v>-4.390000000000001</v>
      </c>
      <c r="E103" s="7">
        <f t="shared" si="5"/>
        <v>8917187500.000002</v>
      </c>
      <c r="F103" s="7">
        <f t="shared" si="7"/>
        <v>9898078125.000004</v>
      </c>
    </row>
    <row r="104" spans="1:6" ht="12.75">
      <c r="A104" s="4">
        <v>0.6418395722039709</v>
      </c>
      <c r="B104" s="6">
        <v>-3.7</v>
      </c>
      <c r="C104" s="6">
        <f t="shared" si="6"/>
        <v>-4.59</v>
      </c>
      <c r="D104" s="6">
        <f t="shared" si="4"/>
        <v>-4.49</v>
      </c>
      <c r="E104" s="7">
        <f t="shared" si="5"/>
        <v>9120312500</v>
      </c>
      <c r="F104" s="7">
        <f t="shared" si="7"/>
        <v>10123546875</v>
      </c>
    </row>
    <row r="105" spans="1:6" ht="12.75">
      <c r="A105" s="4">
        <v>0.6124142899990125</v>
      </c>
      <c r="B105" s="6">
        <v>-3.940010329087805</v>
      </c>
      <c r="C105" s="6">
        <f t="shared" si="6"/>
        <v>-4.830010329087805</v>
      </c>
      <c r="D105" s="6">
        <f t="shared" si="4"/>
        <v>-4.730010329087805</v>
      </c>
      <c r="E105" s="7">
        <f t="shared" si="5"/>
        <v>9607833480.959604</v>
      </c>
      <c r="F105" s="7">
        <f t="shared" si="7"/>
        <v>10664695163.865162</v>
      </c>
    </row>
    <row r="106" spans="1:6" ht="12.75">
      <c r="A106" s="4">
        <v>0.5682763634829658</v>
      </c>
      <c r="B106" s="6">
        <v>-4.218950881784746</v>
      </c>
      <c r="C106" s="6">
        <f t="shared" si="6"/>
        <v>-5.108950881784746</v>
      </c>
      <c r="D106" s="6">
        <f t="shared" si="4"/>
        <v>-5.008950881784746</v>
      </c>
      <c r="E106" s="7">
        <f t="shared" si="5"/>
        <v>10174431478.625265</v>
      </c>
      <c r="F106" s="7">
        <f t="shared" si="7"/>
        <v>11293618941.274046</v>
      </c>
    </row>
    <row r="107" spans="1:6" ht="12.75">
      <c r="A107" s="4">
        <v>0.5314947576904393</v>
      </c>
      <c r="B107" s="6">
        <v>-4.428156411329471</v>
      </c>
      <c r="C107" s="6">
        <f t="shared" si="6"/>
        <v>-5.318156411329471</v>
      </c>
      <c r="D107" s="6">
        <f t="shared" si="4"/>
        <v>-5.218156411329471</v>
      </c>
      <c r="E107" s="7">
        <f t="shared" si="5"/>
        <v>10599380210.512989</v>
      </c>
      <c r="F107" s="7">
        <f t="shared" si="7"/>
        <v>11765312033.669418</v>
      </c>
    </row>
    <row r="108" spans="1:6" ht="12.75">
      <c r="A108" s="4">
        <v>0.49655223147668515</v>
      </c>
      <c r="B108" s="6">
        <v>-4.6373619710429494</v>
      </c>
      <c r="C108" s="6">
        <f t="shared" si="6"/>
        <v>-5.527361971042949</v>
      </c>
      <c r="D108" s="6">
        <f t="shared" si="4"/>
        <v>-5.4273619710429495</v>
      </c>
      <c r="E108" s="7">
        <f t="shared" si="5"/>
        <v>11024329003.68099</v>
      </c>
      <c r="F108" s="7">
        <f t="shared" si="7"/>
        <v>12237005194.0859</v>
      </c>
    </row>
    <row r="109" spans="1:6" ht="12.75">
      <c r="A109" s="4">
        <v>0.46528786511858405</v>
      </c>
      <c r="B109" s="6">
        <v>-4.846567521160914</v>
      </c>
      <c r="C109" s="6">
        <f t="shared" si="6"/>
        <v>-5.7365675211609135</v>
      </c>
      <c r="D109" s="6">
        <f t="shared" si="4"/>
        <v>-5.636567521160914</v>
      </c>
      <c r="E109" s="7">
        <f t="shared" si="5"/>
        <v>11449277777.358107</v>
      </c>
      <c r="F109" s="7">
        <f t="shared" si="7"/>
        <v>12708698332.8675</v>
      </c>
    </row>
    <row r="110" spans="1:6" ht="12.75">
      <c r="A110" s="4">
        <v>0.4358625809436805</v>
      </c>
      <c r="B110" s="6">
        <v>-4.9163030997469725</v>
      </c>
      <c r="C110" s="6">
        <f t="shared" si="6"/>
        <v>-5.806303099746972</v>
      </c>
      <c r="D110" s="6">
        <f t="shared" si="4"/>
        <v>-5.706303099746973</v>
      </c>
      <c r="E110" s="7">
        <f t="shared" si="5"/>
        <v>11590928171.361038</v>
      </c>
      <c r="F110" s="7">
        <f t="shared" si="7"/>
        <v>12865930270.210754</v>
      </c>
    </row>
    <row r="111" spans="1:6" ht="12.75">
      <c r="A111" s="4">
        <v>0.40275913120462464</v>
      </c>
      <c r="B111" s="6">
        <v>-5.15</v>
      </c>
      <c r="C111" s="6">
        <f t="shared" si="6"/>
        <v>-6.04</v>
      </c>
      <c r="D111" s="6">
        <f t="shared" si="4"/>
        <v>-5.94</v>
      </c>
      <c r="E111" s="7">
        <f t="shared" si="5"/>
        <v>12065625000</v>
      </c>
      <c r="F111" s="7">
        <f t="shared" si="7"/>
        <v>13392843750.000002</v>
      </c>
    </row>
    <row r="112" spans="1:6" ht="12.75">
      <c r="A112" s="4">
        <v>0.36597752427859376</v>
      </c>
      <c r="B112" s="6">
        <v>-5.45</v>
      </c>
      <c r="C112" s="6">
        <f t="shared" si="6"/>
        <v>-6.34</v>
      </c>
      <c r="D112" s="6">
        <f t="shared" si="4"/>
        <v>-6.24</v>
      </c>
      <c r="E112" s="7">
        <f t="shared" si="5"/>
        <v>12675000000</v>
      </c>
      <c r="F112" s="7">
        <f t="shared" si="7"/>
        <v>14069250000.000002</v>
      </c>
    </row>
    <row r="113" spans="1:6" ht="12.75">
      <c r="A113" s="4">
        <v>0.34023039713640446</v>
      </c>
      <c r="B113" s="6">
        <v>-5.7</v>
      </c>
      <c r="C113" s="6">
        <f t="shared" si="6"/>
        <v>-6.59</v>
      </c>
      <c r="D113" s="6">
        <f t="shared" si="4"/>
        <v>-6.49</v>
      </c>
      <c r="E113" s="7">
        <f t="shared" si="5"/>
        <v>13182812500</v>
      </c>
      <c r="F113" s="7">
        <f t="shared" si="7"/>
        <v>14632921875.000002</v>
      </c>
    </row>
    <row r="114" spans="1:6" ht="12.75">
      <c r="A114" s="4">
        <v>0.2997706223228856</v>
      </c>
      <c r="B114" s="6">
        <v>-6.101801388336234</v>
      </c>
      <c r="C114" s="6">
        <f t="shared" si="6"/>
        <v>-6.991801388336234</v>
      </c>
      <c r="D114" s="6">
        <f t="shared" si="4"/>
        <v>-6.891801388336234</v>
      </c>
      <c r="E114" s="7">
        <f t="shared" si="5"/>
        <v>13998971570.057978</v>
      </c>
      <c r="F114" s="7">
        <f t="shared" si="7"/>
        <v>15538858442.764357</v>
      </c>
    </row>
    <row r="115" spans="1:6" ht="12.75">
      <c r="A115" s="4">
        <v>0.27402349172246987</v>
      </c>
      <c r="B115" s="6">
        <v>-6.450477155627947</v>
      </c>
      <c r="C115" s="6">
        <f t="shared" si="6"/>
        <v>-7.340477155627947</v>
      </c>
      <c r="D115" s="6">
        <f t="shared" si="4"/>
        <v>-7.240477155627947</v>
      </c>
      <c r="E115" s="7">
        <f t="shared" si="5"/>
        <v>14707219222.369268</v>
      </c>
      <c r="F115" s="7">
        <f t="shared" si="7"/>
        <v>16325013336.82989</v>
      </c>
    </row>
    <row r="116" spans="1:6" ht="12.75">
      <c r="A116" s="4">
        <v>0.23356371272543638</v>
      </c>
      <c r="B116" s="6">
        <v>-7.078093469617464</v>
      </c>
      <c r="C116" s="6">
        <f t="shared" si="6"/>
        <v>-7.968093469617464</v>
      </c>
      <c r="D116" s="6">
        <f t="shared" si="4"/>
        <v>-7.868093469617464</v>
      </c>
      <c r="E116" s="7">
        <f t="shared" si="5"/>
        <v>15982064860.160475</v>
      </c>
      <c r="F116" s="7">
        <f t="shared" si="7"/>
        <v>17740091994.77813</v>
      </c>
    </row>
    <row r="117" spans="1:6" ht="12.75">
      <c r="A117" s="4">
        <v>0.19678209343295708</v>
      </c>
      <c r="B117" s="6">
        <v>-7.705709782270922</v>
      </c>
      <c r="C117" s="6">
        <f t="shared" si="6"/>
        <v>-8.595709782270923</v>
      </c>
      <c r="D117" s="6">
        <f t="shared" si="4"/>
        <v>-8.495709782270923</v>
      </c>
      <c r="E117" s="7">
        <f t="shared" si="5"/>
        <v>17256910495.237812</v>
      </c>
      <c r="F117" s="7">
        <f t="shared" si="7"/>
        <v>19155170649.713974</v>
      </c>
    </row>
    <row r="118" spans="1:6" ht="12.75">
      <c r="A118" s="4">
        <v>0.16551771432234386</v>
      </c>
      <c r="B118" s="6">
        <v>-8.333325991401871</v>
      </c>
      <c r="C118" s="6">
        <f t="shared" si="6"/>
        <v>-9.223325991401872</v>
      </c>
      <c r="D118" s="6">
        <f t="shared" si="4"/>
        <v>-9.123325991401872</v>
      </c>
      <c r="E118" s="7">
        <f t="shared" si="5"/>
        <v>18531755920.03505</v>
      </c>
      <c r="F118" s="7">
        <f t="shared" si="7"/>
        <v>20570249071.238907</v>
      </c>
    </row>
    <row r="119" spans="1:6" ht="12.75">
      <c r="A119" s="4">
        <v>0.14344873940525665</v>
      </c>
      <c r="B119" s="6">
        <v>-8.821471896877526</v>
      </c>
      <c r="C119" s="6">
        <f t="shared" si="6"/>
        <v>-9.711471896877526</v>
      </c>
      <c r="D119" s="6">
        <f t="shared" si="4"/>
        <v>-9.611471896877527</v>
      </c>
      <c r="E119" s="7">
        <f t="shared" si="5"/>
        <v>19523302290.53248</v>
      </c>
      <c r="F119" s="7">
        <f t="shared" si="7"/>
        <v>21670865542.491055</v>
      </c>
    </row>
    <row r="120" spans="1:6" ht="12.75">
      <c r="A120" s="4">
        <v>0.12321884123459209</v>
      </c>
      <c r="B120" s="6">
        <v>-9.449087777057583</v>
      </c>
      <c r="C120" s="6">
        <f t="shared" si="6"/>
        <v>-10.339087777057584</v>
      </c>
      <c r="D120" s="6">
        <f t="shared" si="4"/>
        <v>-10.239087777057584</v>
      </c>
      <c r="E120" s="7">
        <f t="shared" si="5"/>
        <v>20798147047.14822</v>
      </c>
      <c r="F120" s="7">
        <f t="shared" si="7"/>
        <v>23085943222.334526</v>
      </c>
    </row>
    <row r="121" spans="1:6" ht="12.75">
      <c r="A121" s="4">
        <v>0.10482802127874881</v>
      </c>
      <c r="B121" s="6">
        <v>-10.14643861834033</v>
      </c>
      <c r="C121" s="6">
        <f t="shared" si="6"/>
        <v>-11.03643861834033</v>
      </c>
      <c r="D121" s="6">
        <f t="shared" si="4"/>
        <v>-10.93643861834033</v>
      </c>
      <c r="E121" s="7">
        <f t="shared" si="5"/>
        <v>22214640943.503796</v>
      </c>
      <c r="F121" s="7">
        <f t="shared" si="7"/>
        <v>24658251447.289215</v>
      </c>
    </row>
    <row r="122" spans="1:6" ht="12.75">
      <c r="A122" s="4">
        <v>0.09747168640355336</v>
      </c>
      <c r="B122" s="6">
        <v>-10.704318988206882</v>
      </c>
      <c r="C122" s="6">
        <f t="shared" si="6"/>
        <v>-11.594318988206883</v>
      </c>
      <c r="D122" s="6">
        <f t="shared" si="4"/>
        <v>-11.494318988206883</v>
      </c>
      <c r="E122" s="7">
        <f t="shared" si="5"/>
        <v>23347835444.79523</v>
      </c>
      <c r="F122" s="7">
        <f t="shared" si="7"/>
        <v>25916097343.72271</v>
      </c>
    </row>
    <row r="123" spans="1:6" ht="12.75">
      <c r="A123" s="4">
        <v>0.0827590280254121</v>
      </c>
      <c r="B123" s="6">
        <v>-11.331934697647457</v>
      </c>
      <c r="C123" s="6">
        <f t="shared" si="6"/>
        <v>-12.221934697647457</v>
      </c>
      <c r="D123" s="6">
        <f t="shared" si="4"/>
        <v>-12.121934697647458</v>
      </c>
      <c r="E123" s="7">
        <f t="shared" si="5"/>
        <v>24622679854.596397</v>
      </c>
      <c r="F123" s="7">
        <f t="shared" si="7"/>
        <v>27331174638.602005</v>
      </c>
    </row>
    <row r="124" spans="1:6" ht="12.75">
      <c r="A124" s="4">
        <v>0.06804635680223109</v>
      </c>
      <c r="B124" s="6">
        <v>-12.447695471073402</v>
      </c>
      <c r="C124" s="6">
        <f t="shared" si="6"/>
        <v>-13.337695471073403</v>
      </c>
      <c r="D124" s="6">
        <f t="shared" si="4"/>
        <v>-13.237695471073403</v>
      </c>
      <c r="E124" s="7">
        <f t="shared" si="5"/>
        <v>26889068925.61785</v>
      </c>
      <c r="F124" s="7">
        <f t="shared" si="7"/>
        <v>29846866507.435818</v>
      </c>
    </row>
    <row r="125" spans="1:6" ht="12.75">
      <c r="A125" s="4">
        <v>0.060690017142788676</v>
      </c>
      <c r="B125" s="6">
        <v>-13.145045878146597</v>
      </c>
      <c r="C125" s="6">
        <f t="shared" si="6"/>
        <v>-14.035045878146597</v>
      </c>
      <c r="D125" s="6">
        <f t="shared" si="4"/>
        <v>-13.935045878146598</v>
      </c>
      <c r="E125" s="7">
        <f t="shared" si="5"/>
        <v>28305561939.98528</v>
      </c>
      <c r="F125" s="7">
        <f t="shared" si="7"/>
        <v>31419173753.383663</v>
      </c>
    </row>
    <row r="126" spans="1:6" ht="12.75">
      <c r="A126" s="4">
        <v>0.055172757489183606</v>
      </c>
      <c r="B126" s="6">
        <v>-13.842396203440783</v>
      </c>
      <c r="C126" s="6">
        <f t="shared" si="6"/>
        <v>-14.732396203440784</v>
      </c>
      <c r="D126" s="6">
        <f t="shared" si="4"/>
        <v>-14.632396203440784</v>
      </c>
      <c r="E126" s="7">
        <f t="shared" si="5"/>
        <v>29722054788.239094</v>
      </c>
      <c r="F126" s="7">
        <f t="shared" si="7"/>
        <v>32991480814.945396</v>
      </c>
    </row>
    <row r="127" spans="1:6" ht="12.75">
      <c r="A127" s="4">
        <v>0.0496554955501438</v>
      </c>
      <c r="B127" s="6">
        <v>-14.609481538205799</v>
      </c>
      <c r="C127" s="6">
        <f t="shared" si="6"/>
        <v>-15.4994815382058</v>
      </c>
      <c r="D127" s="6">
        <f t="shared" si="4"/>
        <v>-15.3994815382058</v>
      </c>
      <c r="E127" s="7">
        <f t="shared" si="5"/>
        <v>31280196874.480534</v>
      </c>
      <c r="F127" s="7">
        <f t="shared" si="7"/>
        <v>34721018530.67339</v>
      </c>
    </row>
    <row r="128" spans="1:6" ht="12.75">
      <c r="A128" s="4">
        <v>0.044138237029570086</v>
      </c>
      <c r="B128" s="6">
        <v>-15.237096861786286</v>
      </c>
      <c r="C128" s="6">
        <f t="shared" si="6"/>
        <v>-16.127096861786285</v>
      </c>
      <c r="D128" s="6">
        <f t="shared" si="4"/>
        <v>-16.027096861786283</v>
      </c>
      <c r="E128" s="7">
        <f t="shared" si="5"/>
        <v>32555040500.503387</v>
      </c>
      <c r="F128" s="7">
        <f t="shared" si="7"/>
        <v>36136094955.55876</v>
      </c>
    </row>
    <row r="129" spans="1:6" ht="12.75">
      <c r="A129" s="4">
        <v>0.034942827154001196</v>
      </c>
      <c r="B129" s="6">
        <v>-15.516037330148913</v>
      </c>
      <c r="C129" s="6">
        <f t="shared" si="6"/>
        <v>-16.406037330148912</v>
      </c>
      <c r="D129" s="6">
        <f t="shared" si="4"/>
        <v>-16.30603733014891</v>
      </c>
      <c r="E129" s="7">
        <f t="shared" si="5"/>
        <v>33121638326.86498</v>
      </c>
      <c r="F129" s="7">
        <f t="shared" si="7"/>
        <v>36765018542.82013</v>
      </c>
    </row>
    <row r="130" spans="1:6" ht="12.75">
      <c r="A130" s="4">
        <v>0.01655201704889042</v>
      </c>
      <c r="B130" s="6">
        <v>-15.725243247930814</v>
      </c>
      <c r="C130" s="6">
        <f t="shared" si="6"/>
        <v>-16.615243247930813</v>
      </c>
      <c r="D130" s="6">
        <f t="shared" si="4"/>
        <v>-16.51524324793081</v>
      </c>
      <c r="E130" s="7">
        <f t="shared" si="5"/>
        <v>33546587847.359463</v>
      </c>
      <c r="F130" s="7">
        <f t="shared" si="7"/>
        <v>37236712510.56901</v>
      </c>
    </row>
    <row r="131" spans="1:6" ht="12.75">
      <c r="A131" s="4">
        <v>0.0018393736573702412</v>
      </c>
      <c r="B131" s="6">
        <v>-15.725243980065311</v>
      </c>
      <c r="C131" s="6">
        <f t="shared" si="6"/>
        <v>-16.615243980065312</v>
      </c>
      <c r="D131" s="6">
        <f t="shared" si="4"/>
        <v>-16.51524398006531</v>
      </c>
      <c r="E131" s="7">
        <f t="shared" si="5"/>
        <v>33546589334.507664</v>
      </c>
      <c r="F131" s="7">
        <f t="shared" si="7"/>
        <v>37236714161.30351</v>
      </c>
    </row>
  </sheetData>
  <printOptions/>
  <pageMargins left="0.75" right="0.75" top="1" bottom="1" header="0.5" footer="0.5"/>
  <pageSetup horizontalDpi="600" verticalDpi="600" orientation="landscape" paperSize="9" r:id="rId5"/>
  <drawing r:id="rId4"/>
  <legacyDrawing r:id="rId3"/>
  <oleObjects>
    <oleObject progId="Equation.3" shapeId="10943492" r:id="rId1"/>
    <oleObject progId="Equation.3" shapeId="1095382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1">
      <selection activeCell="N65" sqref="N65"/>
    </sheetView>
  </sheetViews>
  <sheetFormatPr defaultColWidth="9.140625" defaultRowHeight="12.75"/>
  <cols>
    <col min="1" max="1" width="7.7109375" style="0" customWidth="1"/>
    <col min="2" max="2" width="12.00390625" style="0" customWidth="1"/>
    <col min="3" max="3" width="9.00390625" style="0" customWidth="1"/>
    <col min="4" max="4" width="5.57421875" style="0" customWidth="1"/>
    <col min="5" max="5" width="9.00390625" style="25" customWidth="1"/>
    <col min="6" max="6" width="4.57421875" style="31" customWidth="1"/>
    <col min="7" max="7" width="9.00390625" style="25" customWidth="1"/>
  </cols>
  <sheetData>
    <row r="1" ht="12.75">
      <c r="A1" s="8" t="s">
        <v>31</v>
      </c>
    </row>
    <row r="2" ht="12.75">
      <c r="A2" s="8"/>
    </row>
    <row r="3" ht="12.75">
      <c r="A3" s="29" t="s">
        <v>39</v>
      </c>
    </row>
    <row r="4" ht="12.75">
      <c r="A4" s="8"/>
    </row>
    <row r="5" ht="12.75">
      <c r="A5" s="8"/>
    </row>
    <row r="6" spans="1:5" ht="12.75">
      <c r="A6" s="8"/>
      <c r="E6" s="30"/>
    </row>
    <row r="7" ht="12.75">
      <c r="A7" s="8"/>
    </row>
    <row r="9" ht="12.75">
      <c r="A9" t="s">
        <v>33</v>
      </c>
    </row>
    <row r="10" spans="1:3" ht="12.75">
      <c r="A10" s="20" t="s">
        <v>24</v>
      </c>
      <c r="B10" s="20">
        <f>0.013*25.4</f>
        <v>0.3302</v>
      </c>
      <c r="C10" s="20" t="s">
        <v>1</v>
      </c>
    </row>
    <row r="11" spans="1:3" ht="12.75">
      <c r="A11" s="20" t="s">
        <v>20</v>
      </c>
      <c r="B11" s="21">
        <f>B10^2*PI()/4</f>
        <v>0.08563356396747711</v>
      </c>
      <c r="C11" s="20" t="s">
        <v>14</v>
      </c>
    </row>
    <row r="12" spans="1:3" ht="12.75">
      <c r="A12" s="20" t="s">
        <v>21</v>
      </c>
      <c r="B12" s="20">
        <v>2.54</v>
      </c>
      <c r="C12" s="20" t="s">
        <v>22</v>
      </c>
    </row>
    <row r="13" spans="1:4" ht="12.75">
      <c r="A13" s="14" t="s">
        <v>23</v>
      </c>
      <c r="B13" s="14">
        <f>B11*1/(1+B12)</f>
        <v>0.024190272307196923</v>
      </c>
      <c r="C13" s="20" t="s">
        <v>14</v>
      </c>
      <c r="D13" s="14"/>
    </row>
    <row r="14" spans="1:4" ht="12.75">
      <c r="A14" s="14"/>
      <c r="B14" s="14"/>
      <c r="C14" s="14"/>
      <c r="D14" s="14"/>
    </row>
    <row r="15" spans="1:4" ht="15.75">
      <c r="A15" s="15" t="s">
        <v>18</v>
      </c>
      <c r="B15" s="15"/>
      <c r="C15" s="16"/>
      <c r="D15" s="17"/>
    </row>
    <row r="16" spans="1:5" ht="15.75">
      <c r="A16" s="15" t="s">
        <v>19</v>
      </c>
      <c r="B16" s="11"/>
      <c r="C16" s="17"/>
      <c r="D16" s="17" t="s">
        <v>29</v>
      </c>
      <c r="E16" s="23"/>
    </row>
    <row r="17" spans="1:7" ht="15.75">
      <c r="A17" s="12" t="s">
        <v>12</v>
      </c>
      <c r="B17" s="13" t="s">
        <v>13</v>
      </c>
      <c r="C17" s="16" t="s">
        <v>7</v>
      </c>
      <c r="D17" s="38" t="s">
        <v>28</v>
      </c>
      <c r="E17" s="23" t="s">
        <v>7</v>
      </c>
      <c r="F17" s="32" t="s">
        <v>37</v>
      </c>
      <c r="G17" s="25" t="s">
        <v>38</v>
      </c>
    </row>
    <row r="18" spans="1:5" ht="15.75">
      <c r="A18" s="12" t="s">
        <v>25</v>
      </c>
      <c r="B18" s="12" t="s">
        <v>26</v>
      </c>
      <c r="C18" s="18" t="s">
        <v>27</v>
      </c>
      <c r="D18" s="18" t="s">
        <v>25</v>
      </c>
      <c r="E18" s="24" t="s">
        <v>30</v>
      </c>
    </row>
    <row r="19" spans="1:7" ht="12.75">
      <c r="A19" s="13">
        <v>1</v>
      </c>
      <c r="B19" s="13">
        <v>181</v>
      </c>
      <c r="C19" s="22">
        <f aca="true" t="shared" si="0" ref="C19:C24">B19/B$13</f>
        <v>7482.346527622599</v>
      </c>
      <c r="D19" s="19">
        <f aca="true" t="shared" si="1" ref="D19:D24">0.0001*0.4*B19/(0.013*2.54)+A19</f>
        <v>1.2192610539067232</v>
      </c>
      <c r="E19" s="25">
        <f aca="true" t="shared" si="2" ref="E19:E24">C19*10^6</f>
        <v>7482346527.622599</v>
      </c>
      <c r="F19" s="31">
        <f aca="true" t="shared" si="3" ref="F19:F24">9.5*(1-D19/15.5)^0.7</f>
        <v>8.970505003119174</v>
      </c>
      <c r="G19" s="25">
        <f aca="true" t="shared" si="4" ref="G19:G24">E19*(F19-4.5)/(F19-4.22)</f>
        <v>7041328777.644708</v>
      </c>
    </row>
    <row r="20" spans="1:7" ht="12.75">
      <c r="A20" s="13">
        <f>A19+1</f>
        <v>2</v>
      </c>
      <c r="B20" s="13">
        <v>126</v>
      </c>
      <c r="C20" s="22">
        <f t="shared" si="0"/>
        <v>5208.705317571533</v>
      </c>
      <c r="D20" s="19">
        <f t="shared" si="1"/>
        <v>2.1526347668079953</v>
      </c>
      <c r="E20" s="25">
        <f t="shared" si="2"/>
        <v>5208705317.571533</v>
      </c>
      <c r="F20" s="31">
        <f t="shared" si="3"/>
        <v>8.55595117814552</v>
      </c>
      <c r="G20" s="25">
        <f t="shared" si="4"/>
        <v>4872346020.845365</v>
      </c>
    </row>
    <row r="21" spans="1:7" ht="12.75">
      <c r="A21" s="13">
        <f>A20+1</f>
        <v>3</v>
      </c>
      <c r="B21" s="13">
        <v>102</v>
      </c>
      <c r="C21" s="22">
        <f t="shared" si="0"/>
        <v>4216.570971367431</v>
      </c>
      <c r="D21" s="19">
        <f t="shared" si="1"/>
        <v>3.1235614778921867</v>
      </c>
      <c r="E21" s="25">
        <f t="shared" si="2"/>
        <v>4216570971.3674316</v>
      </c>
      <c r="F21" s="31">
        <f t="shared" si="3"/>
        <v>8.11537137547836</v>
      </c>
      <c r="G21" s="25">
        <f t="shared" si="4"/>
        <v>3913483086.2391753</v>
      </c>
    </row>
    <row r="22" spans="1:7" ht="12.75">
      <c r="A22" s="13">
        <f>A21+1</f>
        <v>4</v>
      </c>
      <c r="B22" s="13">
        <v>84.6</v>
      </c>
      <c r="C22" s="22">
        <f t="shared" si="0"/>
        <v>3497.2735703694575</v>
      </c>
      <c r="D22" s="19">
        <f t="shared" si="1"/>
        <v>4.102483343428226</v>
      </c>
      <c r="E22" s="25">
        <f t="shared" si="2"/>
        <v>3497273570.3694577</v>
      </c>
      <c r="F22" s="31">
        <f t="shared" si="3"/>
        <v>7.660525833199537</v>
      </c>
      <c r="G22" s="25">
        <f t="shared" si="4"/>
        <v>3212655274.452522</v>
      </c>
    </row>
    <row r="23" spans="1:7" ht="12.75">
      <c r="A23" s="13">
        <f>A22+1</f>
        <v>5</v>
      </c>
      <c r="B23" s="13">
        <v>70</v>
      </c>
      <c r="C23" s="22">
        <f t="shared" si="0"/>
        <v>2893.7251764286293</v>
      </c>
      <c r="D23" s="19">
        <f t="shared" si="1"/>
        <v>5.084797092671108</v>
      </c>
      <c r="E23" s="25">
        <f t="shared" si="2"/>
        <v>2893725176.4286294</v>
      </c>
      <c r="F23" s="31">
        <f t="shared" si="3"/>
        <v>7.1921515687556745</v>
      </c>
      <c r="G23" s="25">
        <f t="shared" si="4"/>
        <v>2621113557.9911366</v>
      </c>
    </row>
    <row r="24" spans="1:7" ht="12.75">
      <c r="A24" s="13">
        <f>A23+1</f>
        <v>6</v>
      </c>
      <c r="B24" s="13">
        <v>56</v>
      </c>
      <c r="C24" s="22">
        <f t="shared" si="0"/>
        <v>2314.9801411429034</v>
      </c>
      <c r="D24" s="19">
        <f t="shared" si="1"/>
        <v>6.067837674136887</v>
      </c>
      <c r="E24" s="25">
        <f t="shared" si="2"/>
        <v>2314980141.1429033</v>
      </c>
      <c r="F24" s="31">
        <f t="shared" si="3"/>
        <v>6.70995029331592</v>
      </c>
      <c r="G24" s="25">
        <f t="shared" si="4"/>
        <v>2054655892.3978415</v>
      </c>
    </row>
    <row r="25" spans="1:4" ht="12.75">
      <c r="A25" s="17"/>
      <c r="B25" s="17"/>
      <c r="C25" s="17"/>
      <c r="D25" s="17"/>
    </row>
    <row r="26" spans="1:4" ht="12.75">
      <c r="A26" s="17"/>
      <c r="B26" s="17"/>
      <c r="C26" s="17"/>
      <c r="D26" s="17"/>
    </row>
    <row r="27" ht="12.75">
      <c r="A27" s="8" t="s">
        <v>36</v>
      </c>
    </row>
    <row r="29" ht="12.75">
      <c r="A29" t="s">
        <v>34</v>
      </c>
    </row>
    <row r="31" spans="1:3" ht="12.75">
      <c r="A31" t="s">
        <v>35</v>
      </c>
      <c r="B31" t="s">
        <v>13</v>
      </c>
      <c r="C31" t="s">
        <v>7</v>
      </c>
    </row>
    <row r="33" spans="1:5" ht="12.75">
      <c r="A33" s="27">
        <v>3</v>
      </c>
      <c r="B33" s="28">
        <v>421</v>
      </c>
      <c r="C33" s="25">
        <v>4152663740.295149</v>
      </c>
      <c r="D33" s="31">
        <f>9.5*(1-A33/15.5)^0.7</f>
        <v>8.172001274172272</v>
      </c>
      <c r="E33" s="25">
        <f>C33*(D33-4.5)/(D33-4.22)</f>
        <v>3858446768.534133</v>
      </c>
    </row>
    <row r="34" spans="1:5" ht="12.75">
      <c r="A34" s="27">
        <v>5</v>
      </c>
      <c r="B34" s="28">
        <v>284</v>
      </c>
      <c r="C34" s="25">
        <v>2801321858.0613356</v>
      </c>
      <c r="D34" s="31">
        <f>9.5*(1-A34/15.5)^0.7</f>
        <v>7.233090948358241</v>
      </c>
      <c r="E34" s="25">
        <f>C34*(D34-4.5)/(D34-4.22)</f>
        <v>2541001099.843082</v>
      </c>
    </row>
    <row r="72" ht="12.75">
      <c r="A72" s="8" t="s">
        <v>50</v>
      </c>
    </row>
    <row r="75" spans="1:2" ht="12.75">
      <c r="A75" s="33">
        <v>0</v>
      </c>
      <c r="B75" s="37">
        <f>'Jc mod KA low B'!B12*10000000000</f>
        <v>50000000000</v>
      </c>
    </row>
    <row r="76" spans="1:2" ht="12.75">
      <c r="A76" s="33">
        <v>0.05</v>
      </c>
      <c r="B76" s="37">
        <f>'Jc mod KA low B'!B13*10000000000</f>
        <v>35000000000</v>
      </c>
    </row>
    <row r="77" spans="1:2" ht="12.75">
      <c r="A77" s="33">
        <v>0.1</v>
      </c>
      <c r="B77" s="37">
        <f>'Jc mod KA low B'!B14*10000000000</f>
        <v>26000000000</v>
      </c>
    </row>
    <row r="78" spans="1:2" ht="12.75">
      <c r="A78" s="33">
        <v>0.2</v>
      </c>
      <c r="B78" s="37">
        <f>'Jc mod KA low B'!B15*10000000000</f>
        <v>19000000000</v>
      </c>
    </row>
    <row r="79" spans="1:2" ht="12.75">
      <c r="A79" s="33">
        <v>0.3</v>
      </c>
      <c r="B79" s="37">
        <f>'Jc mod KA low B'!B16*10000000000</f>
        <v>15800000000</v>
      </c>
    </row>
    <row r="80" spans="1:2" ht="12.75">
      <c r="A80" s="33">
        <v>0.4</v>
      </c>
      <c r="B80" s="37">
        <f>'Jc mod KA low B'!B17*10000000000</f>
        <v>13400000000</v>
      </c>
    </row>
    <row r="81" spans="1:2" ht="12.75">
      <c r="A81" s="33">
        <v>0.5</v>
      </c>
      <c r="B81" s="37">
        <f>'Jc mod KA low B'!B18*10000000000</f>
        <v>11900000000</v>
      </c>
    </row>
    <row r="82" spans="1:2" ht="12.75">
      <c r="A82" s="33">
        <v>0.6</v>
      </c>
      <c r="B82" s="37">
        <f>'Jc mod KA low B'!B19*10000000000</f>
        <v>10700000000</v>
      </c>
    </row>
    <row r="83" spans="1:2" ht="12.75">
      <c r="A83" s="33">
        <v>0.7</v>
      </c>
      <c r="B83" s="37">
        <f>'Jc mod KA low B'!B20*10000000000</f>
        <v>9600000000</v>
      </c>
    </row>
    <row r="84" spans="1:2" ht="12.75">
      <c r="A84" s="33">
        <v>0.8</v>
      </c>
      <c r="B84" s="37">
        <f>'Jc mod KA low B'!B21*10000000000</f>
        <v>8700000000</v>
      </c>
    </row>
    <row r="85" spans="1:2" ht="12.75">
      <c r="A85" s="33">
        <v>0.9</v>
      </c>
      <c r="B85" s="37">
        <f>'Jc mod KA low B'!B22*10000000000</f>
        <v>8149999999.999999</v>
      </c>
    </row>
    <row r="86" spans="1:2" ht="12.75">
      <c r="A86" s="33">
        <v>1</v>
      </c>
      <c r="B86" s="37">
        <f>'Jc mod KA low B'!B23*10000000000</f>
        <v>7750000000</v>
      </c>
    </row>
    <row r="87" spans="1:2" ht="12.75">
      <c r="A87" s="33">
        <v>1.2</v>
      </c>
      <c r="B87" s="37">
        <f>'Jc mod KA low B'!B24*10000000000</f>
        <v>7100000000</v>
      </c>
    </row>
    <row r="88" spans="1:2" ht="12.75">
      <c r="A88" s="33">
        <v>1.4</v>
      </c>
      <c r="B88" s="37">
        <f>'Jc mod KA low B'!B25*10000000000</f>
        <v>6550000000</v>
      </c>
    </row>
    <row r="89" spans="1:2" ht="12.75">
      <c r="A89" s="33">
        <v>1.6</v>
      </c>
      <c r="B89" s="37">
        <f>'Jc mod KA low B'!B26*10000000000</f>
        <v>6050000000</v>
      </c>
    </row>
    <row r="90" spans="1:2" ht="12.75">
      <c r="A90" s="33">
        <v>1.8</v>
      </c>
      <c r="B90" s="37">
        <f>'Jc mod KA low B'!B27*10000000000</f>
        <v>5669999999.999999</v>
      </c>
    </row>
    <row r="91" spans="1:2" ht="12.75">
      <c r="A91" s="33">
        <v>2</v>
      </c>
      <c r="B91" s="37">
        <f>'Jc mod KA low B'!B28*10000000000</f>
        <v>5330000000</v>
      </c>
    </row>
    <row r="92" spans="1:2" ht="12.75">
      <c r="A92" s="33">
        <v>2.5</v>
      </c>
      <c r="B92" s="37">
        <f>'Jc mod KA low B'!B29*10000000000</f>
        <v>4600000000</v>
      </c>
    </row>
    <row r="93" spans="1:2" ht="12.75">
      <c r="A93" s="33">
        <v>3</v>
      </c>
      <c r="B93" s="37">
        <f>'Jc mod KA low B'!B30*10000000000</f>
        <v>4000000000</v>
      </c>
    </row>
    <row r="94" spans="1:2" ht="12.75">
      <c r="A94" s="33">
        <v>3.5</v>
      </c>
      <c r="B94" s="37">
        <f>'Jc mod KA low B'!B31*10000000000</f>
        <v>3600000000</v>
      </c>
    </row>
    <row r="95" spans="1:2" ht="12.75">
      <c r="A95" s="33">
        <v>4</v>
      </c>
      <c r="B95" s="37">
        <f>'Jc mod KA low B'!B32*10000000000</f>
        <v>3250000000</v>
      </c>
    </row>
    <row r="96" spans="1:2" ht="12.75">
      <c r="A96" s="33">
        <v>4.5</v>
      </c>
      <c r="B96" s="37">
        <f>'Jc mod KA low B'!B33*10000000000</f>
        <v>2950000000</v>
      </c>
    </row>
    <row r="97" spans="1:2" ht="12.75">
      <c r="A97" s="33">
        <v>5</v>
      </c>
      <c r="B97" s="37">
        <f>'Jc mod KA low B'!B34*10000000000</f>
        <v>2670000000</v>
      </c>
    </row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  <oleObjects>
    <oleObject progId="Mathcad" shapeId="673205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E7" sqref="E7"/>
    </sheetView>
  </sheetViews>
  <sheetFormatPr defaultColWidth="9.140625" defaultRowHeight="12.75"/>
  <cols>
    <col min="2" max="2" width="9.57421875" style="0" bestFit="1" customWidth="1"/>
    <col min="3" max="3" width="12.00390625" style="7" bestFit="1" customWidth="1"/>
  </cols>
  <sheetData>
    <row r="1" ht="12.75">
      <c r="A1" s="8" t="s">
        <v>48</v>
      </c>
    </row>
    <row r="2" ht="12.75">
      <c r="A2" s="8"/>
    </row>
    <row r="3" ht="12.75"/>
    <row r="4" spans="1:15" ht="12.75">
      <c r="A4" s="8" t="s">
        <v>52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ht="12.75"/>
    <row r="6" spans="1:2" ht="15.75">
      <c r="A6" t="s">
        <v>44</v>
      </c>
      <c r="B6">
        <v>4.565770576465168</v>
      </c>
    </row>
    <row r="7" spans="1:2" ht="15.75">
      <c r="A7" t="s">
        <v>45</v>
      </c>
      <c r="B7">
        <v>0.0973804671692373</v>
      </c>
    </row>
    <row r="8" spans="1:2" ht="15.75">
      <c r="A8" t="s">
        <v>42</v>
      </c>
      <c r="B8" s="10">
        <v>0.4372560988768003</v>
      </c>
    </row>
    <row r="9" spans="1:2" ht="15.75">
      <c r="A9" t="s">
        <v>46</v>
      </c>
      <c r="B9" s="35">
        <v>-0.055130288115123584</v>
      </c>
    </row>
    <row r="10" spans="1:2" ht="12.75">
      <c r="A10" s="33"/>
      <c r="B10" s="34"/>
    </row>
    <row r="11" spans="1:3" ht="12.75">
      <c r="A11" s="33" t="s">
        <v>12</v>
      </c>
      <c r="B11" s="34" t="s">
        <v>47</v>
      </c>
      <c r="C11" s="7" t="s">
        <v>43</v>
      </c>
    </row>
    <row r="12" spans="1:4" ht="12.75">
      <c r="A12" s="33">
        <v>0</v>
      </c>
      <c r="B12" s="33">
        <v>5</v>
      </c>
      <c r="C12" s="7">
        <f>B$6*B$7/(A12+B$7)+B$8+B$9*A12</f>
        <v>5.003026675341968</v>
      </c>
      <c r="D12">
        <f>(C12-B12)^2</f>
        <v>9.160763625679055E-06</v>
      </c>
    </row>
    <row r="13" spans="1:4" ht="12.75">
      <c r="A13" s="33">
        <v>0.05</v>
      </c>
      <c r="B13" s="33">
        <v>3.5</v>
      </c>
      <c r="C13" s="7">
        <f aca="true" t="shared" si="0" ref="C13:C34">B$6*B$7/(A13+B$7)+B$8+B$9*A13</f>
        <v>3.451296045111798</v>
      </c>
      <c r="D13">
        <f aca="true" t="shared" si="1" ref="D13:D34">(C13-B13)^2</f>
        <v>0.002372075221752016</v>
      </c>
    </row>
    <row r="14" spans="1:4" ht="12.75">
      <c r="A14" s="33">
        <v>0.1</v>
      </c>
      <c r="B14" s="33">
        <v>2.6</v>
      </c>
      <c r="C14" s="7">
        <f t="shared" si="0"/>
        <v>2.6843310697811567</v>
      </c>
      <c r="D14">
        <f t="shared" si="1"/>
        <v>0.007111729330434298</v>
      </c>
    </row>
    <row r="15" spans="1:4" ht="12.75">
      <c r="A15" s="33">
        <v>0.2</v>
      </c>
      <c r="B15" s="33">
        <v>1.9</v>
      </c>
      <c r="C15" s="7">
        <f t="shared" si="0"/>
        <v>1.9213412567146997</v>
      </c>
      <c r="D15">
        <f t="shared" si="1"/>
        <v>0.0004554492381627182</v>
      </c>
    </row>
    <row r="16" spans="1:4" ht="12.75">
      <c r="A16" s="33">
        <v>0.3</v>
      </c>
      <c r="B16" s="33">
        <v>1.58</v>
      </c>
      <c r="C16" s="7">
        <f t="shared" si="0"/>
        <v>1.5395864800106867</v>
      </c>
      <c r="D16">
        <f t="shared" si="1"/>
        <v>0.0016332525979266353</v>
      </c>
    </row>
    <row r="17" spans="1:4" ht="12.75">
      <c r="A17" s="33">
        <v>0.4</v>
      </c>
      <c r="B17" s="33">
        <v>1.34</v>
      </c>
      <c r="C17" s="7">
        <f t="shared" si="0"/>
        <v>1.30912101711259</v>
      </c>
      <c r="D17">
        <f t="shared" si="1"/>
        <v>0.0009535115841609651</v>
      </c>
    </row>
    <row r="18" spans="1:4" ht="12.75">
      <c r="A18" s="33">
        <v>0.5</v>
      </c>
      <c r="B18" s="33">
        <v>1.19</v>
      </c>
      <c r="C18" s="7">
        <f t="shared" si="0"/>
        <v>1.1539685068299514</v>
      </c>
      <c r="D18">
        <f t="shared" si="1"/>
        <v>0.0012982685000632519</v>
      </c>
    </row>
    <row r="19" spans="1:4" ht="12.75">
      <c r="A19" s="33">
        <v>0.6</v>
      </c>
      <c r="B19" s="33">
        <v>1.07</v>
      </c>
      <c r="C19" s="7">
        <f t="shared" si="0"/>
        <v>1.04173072918344</v>
      </c>
      <c r="D19">
        <f t="shared" si="1"/>
        <v>0.0007991516725000203</v>
      </c>
    </row>
    <row r="20" spans="1:4" ht="12.75">
      <c r="A20" s="33">
        <v>0.7</v>
      </c>
      <c r="B20" s="33">
        <v>0.96</v>
      </c>
      <c r="C20" s="7">
        <f t="shared" si="0"/>
        <v>0.9562617910631535</v>
      </c>
      <c r="D20">
        <f t="shared" si="1"/>
        <v>1.3974206055519114E-05</v>
      </c>
    </row>
    <row r="21" spans="1:4" ht="12.75">
      <c r="A21" s="33">
        <v>0.8</v>
      </c>
      <c r="B21" s="33">
        <v>0.87</v>
      </c>
      <c r="C21" s="7">
        <f t="shared" si="0"/>
        <v>0.8886126990915117</v>
      </c>
      <c r="D21">
        <f t="shared" si="1"/>
        <v>0.00034643256747116243</v>
      </c>
    </row>
    <row r="22" spans="1:4" ht="12.75">
      <c r="A22" s="33">
        <v>0.9</v>
      </c>
      <c r="B22" s="33">
        <v>0.815</v>
      </c>
      <c r="C22" s="7">
        <f t="shared" si="0"/>
        <v>0.8334234587422874</v>
      </c>
      <c r="D22">
        <f t="shared" si="1"/>
        <v>0.00033942383202876814</v>
      </c>
    </row>
    <row r="23" spans="1:4" ht="12.75">
      <c r="A23" s="33">
        <v>1</v>
      </c>
      <c r="B23" s="33">
        <v>0.775</v>
      </c>
      <c r="C23" s="7">
        <f t="shared" si="0"/>
        <v>0.7872878170352652</v>
      </c>
      <c r="D23">
        <f t="shared" si="1"/>
        <v>0.00015099044749215262</v>
      </c>
    </row>
    <row r="24" spans="1:4" ht="12.75">
      <c r="A24" s="33">
        <v>1.2</v>
      </c>
      <c r="B24" s="33">
        <v>0.71</v>
      </c>
      <c r="C24" s="7">
        <f t="shared" si="0"/>
        <v>0.7138032876645327</v>
      </c>
      <c r="D24">
        <f t="shared" si="1"/>
        <v>1.4464997059186986E-05</v>
      </c>
    </row>
    <row r="25" spans="1:4" ht="12.75">
      <c r="A25" s="33">
        <v>1.4</v>
      </c>
      <c r="B25" s="33">
        <v>0.655</v>
      </c>
      <c r="C25" s="7">
        <f t="shared" si="0"/>
        <v>0.6570034882250739</v>
      </c>
      <c r="D25">
        <f t="shared" si="1"/>
        <v>4.013965068009773E-06</v>
      </c>
    </row>
    <row r="26" spans="1:4" ht="12.75">
      <c r="A26" s="33">
        <v>1.6</v>
      </c>
      <c r="B26" s="33">
        <v>0.605</v>
      </c>
      <c r="C26" s="7">
        <f t="shared" si="0"/>
        <v>0.6109906025511003</v>
      </c>
      <c r="D26">
        <f t="shared" si="1"/>
        <v>3.588731892524928E-05</v>
      </c>
    </row>
    <row r="27" spans="1:4" ht="12.75">
      <c r="A27" s="33">
        <v>1.8</v>
      </c>
      <c r="B27" s="33">
        <v>0.567</v>
      </c>
      <c r="C27" s="7">
        <f t="shared" si="0"/>
        <v>0.5723535339378235</v>
      </c>
      <c r="D27">
        <f t="shared" si="1"/>
        <v>2.866032562342866E-05</v>
      </c>
    </row>
    <row r="28" spans="1:4" ht="12.75">
      <c r="A28" s="33">
        <v>2</v>
      </c>
      <c r="B28" s="33">
        <v>0.533</v>
      </c>
      <c r="C28" s="7">
        <f t="shared" si="0"/>
        <v>0.5389822740650118</v>
      </c>
      <c r="D28">
        <f t="shared" si="1"/>
        <v>3.578760298891194E-05</v>
      </c>
    </row>
    <row r="29" spans="1:4" ht="12.75">
      <c r="A29" s="33">
        <v>2.5</v>
      </c>
      <c r="B29" s="33">
        <v>0.46</v>
      </c>
      <c r="C29" s="7">
        <f t="shared" si="0"/>
        <v>0.4706093326712567</v>
      </c>
      <c r="D29">
        <f t="shared" si="1"/>
        <v>0.00011255793972939457</v>
      </c>
    </row>
    <row r="30" spans="1:4" ht="12.75">
      <c r="A30" s="33">
        <v>3</v>
      </c>
      <c r="B30" s="33">
        <v>0.4</v>
      </c>
      <c r="C30" s="7">
        <f t="shared" si="0"/>
        <v>0.415411329832431</v>
      </c>
      <c r="D30">
        <f t="shared" si="1"/>
        <v>0.0002375090872039773</v>
      </c>
    </row>
    <row r="31" spans="1:4" ht="12.75">
      <c r="A31" s="33">
        <v>3.5</v>
      </c>
      <c r="B31" s="33">
        <v>0.36</v>
      </c>
      <c r="C31" s="7">
        <f t="shared" si="0"/>
        <v>0.36789471044288174</v>
      </c>
      <c r="D31">
        <f t="shared" si="1"/>
        <v>6.232645297694629E-05</v>
      </c>
    </row>
    <row r="32" spans="1:4" ht="12.75">
      <c r="A32" s="33">
        <v>4</v>
      </c>
      <c r="B32" s="33">
        <v>0.325</v>
      </c>
      <c r="C32" s="7">
        <f t="shared" si="0"/>
        <v>0.3252474156112668</v>
      </c>
      <c r="D32">
        <f t="shared" si="1"/>
        <v>6.121448469851836E-08</v>
      </c>
    </row>
    <row r="33" spans="1:4" ht="12.75">
      <c r="A33" s="33">
        <v>4.5</v>
      </c>
      <c r="B33" s="33">
        <v>0.295</v>
      </c>
      <c r="C33" s="7">
        <f t="shared" si="0"/>
        <v>0.2858807173893423</v>
      </c>
      <c r="D33">
        <f t="shared" si="1"/>
        <v>8.316131533304387E-05</v>
      </c>
    </row>
    <row r="34" spans="1:4" ht="12.75">
      <c r="A34" s="33">
        <v>5</v>
      </c>
      <c r="B34" s="33">
        <v>0.267</v>
      </c>
      <c r="C34" s="7">
        <f t="shared" si="0"/>
        <v>0.24882923857086897</v>
      </c>
      <c r="D34">
        <f t="shared" si="1"/>
        <v>0.00033017657091439644</v>
      </c>
    </row>
    <row r="35" spans="1:2" ht="12.75">
      <c r="A35" s="33"/>
      <c r="B35" s="33"/>
    </row>
    <row r="36" spans="1:4" ht="12.75">
      <c r="A36" s="33"/>
      <c r="B36" s="33"/>
      <c r="C36" s="36" t="s">
        <v>49</v>
      </c>
      <c r="D36">
        <f>SUM(D12:D35)</f>
        <v>0.016428026751980435</v>
      </c>
    </row>
  </sheetData>
  <printOptions/>
  <pageMargins left="0.7480314960629921" right="0.7480314960629921" top="0.7874015748031497" bottom="0.984251968503937" header="0.5118110236220472" footer="0.5118110236220472"/>
  <pageSetup horizontalDpi="300" verticalDpi="300" orientation="landscape" paperSize="9" r:id="rId4"/>
  <drawing r:id="rId3"/>
  <legacyDrawing r:id="rId2"/>
  <oleObjects>
    <oleObject progId="Equation.3" shapeId="182622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2000-10-25T10:56:30Z</cp:lastPrinted>
  <dcterms:created xsi:type="dcterms:W3CDTF">2000-09-29T19:03:05Z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