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470" windowHeight="8325" activeTab="0"/>
  </bookViews>
  <sheets>
    <sheet name="summ" sheetId="1" r:id="rId1"/>
    <sheet name="6 micr no prox" sheetId="2" r:id="rId2"/>
    <sheet name="3.5 micr with prox" sheetId="3" r:id="rId3"/>
    <sheet name="3.5 micr no prox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<sst xmlns="http://schemas.openxmlformats.org/spreadsheetml/2006/main" count="552" uniqueCount="169">
  <si>
    <t>crossover transverse loss</t>
  </si>
  <si>
    <t>adjacent transverse loss</t>
  </si>
  <si>
    <t>adjacent parallel loss</t>
  </si>
  <si>
    <t>hysteresis loss</t>
  </si>
  <si>
    <t>cable half width a</t>
  </si>
  <si>
    <t>cable half thickness b</t>
  </si>
  <si>
    <t>cable twist pitch</t>
  </si>
  <si>
    <t>a</t>
  </si>
  <si>
    <t>b</t>
  </si>
  <si>
    <t>p</t>
  </si>
  <si>
    <t>filament coupling loss</t>
  </si>
  <si>
    <t>crossover resistance</t>
  </si>
  <si>
    <t>Rc</t>
  </si>
  <si>
    <t>m</t>
  </si>
  <si>
    <t>ohm</t>
  </si>
  <si>
    <t>number of strands</t>
  </si>
  <si>
    <t>N</t>
  </si>
  <si>
    <t>adjacent resistance</t>
  </si>
  <si>
    <t>Ra</t>
  </si>
  <si>
    <t>crossover resistance. area</t>
  </si>
  <si>
    <t>rc</t>
  </si>
  <si>
    <t>adjacent resistance. area</t>
  </si>
  <si>
    <t>ra</t>
  </si>
  <si>
    <t>ohm.m</t>
  </si>
  <si>
    <t>effective longitudinal resistivity</t>
  </si>
  <si>
    <t>ohm.m^2</t>
  </si>
  <si>
    <t>permeability fs</t>
  </si>
  <si>
    <t>henry/m</t>
  </si>
  <si>
    <t>t</t>
  </si>
  <si>
    <t>sec</t>
  </si>
  <si>
    <t xml:space="preserve">    </t>
  </si>
  <si>
    <t>cable filling factor</t>
  </si>
  <si>
    <t>wire filling factor</t>
  </si>
  <si>
    <t>lw</t>
  </si>
  <si>
    <t>filament filling factor</t>
  </si>
  <si>
    <t>Tesla</t>
  </si>
  <si>
    <t>computed aperture field</t>
  </si>
  <si>
    <t>f</t>
  </si>
  <si>
    <t>ramp time</t>
  </si>
  <si>
    <t>angle</t>
  </si>
  <si>
    <t>B trans</t>
  </si>
  <si>
    <t>G trans</t>
  </si>
  <si>
    <t>B parl</t>
  </si>
  <si>
    <t>B` trans</t>
  </si>
  <si>
    <t>Bmod</t>
  </si>
  <si>
    <t>Ptc</t>
  </si>
  <si>
    <t>Pta</t>
  </si>
  <si>
    <t>Pp</t>
  </si>
  <si>
    <t>Pf</t>
  </si>
  <si>
    <t>filament diameter</t>
  </si>
  <si>
    <t>df</t>
  </si>
  <si>
    <t>m^2</t>
  </si>
  <si>
    <t>G` trans</t>
  </si>
  <si>
    <t>B` parl</t>
  </si>
  <si>
    <t>B`mod</t>
  </si>
  <si>
    <t xml:space="preserve">Kim Anderson </t>
  </si>
  <si>
    <t>A/m^2</t>
  </si>
  <si>
    <t>components of loss</t>
  </si>
  <si>
    <t>Ps</t>
  </si>
  <si>
    <t>sum</t>
  </si>
  <si>
    <t>loss</t>
  </si>
  <si>
    <t>degree</t>
  </si>
  <si>
    <t>Pd</t>
  </si>
  <si>
    <t>loss / m /</t>
  </si>
  <si>
    <t>Block limits for integration</t>
  </si>
  <si>
    <t>block</t>
  </si>
  <si>
    <t>watts</t>
  </si>
  <si>
    <t>Totals</t>
  </si>
  <si>
    <t>% of total</t>
  </si>
  <si>
    <t>wire transverse resistivity</t>
  </si>
  <si>
    <t>wire twist pitch</t>
  </si>
  <si>
    <t>pw</t>
  </si>
  <si>
    <t>wire coupling time const</t>
  </si>
  <si>
    <t xml:space="preserve"> dc fields as computed at centre of cable</t>
  </si>
  <si>
    <t>A/m^2/T</t>
  </si>
  <si>
    <t>Bap</t>
  </si>
  <si>
    <t>Bcomp</t>
  </si>
  <si>
    <t>metre</t>
  </si>
  <si>
    <t>transverse crossover loss / total =</t>
  </si>
  <si>
    <t>transverse adjacent loss / total =</t>
  </si>
  <si>
    <t>parallel loss / total =</t>
  </si>
  <si>
    <t>filament coupling loss / total =</t>
  </si>
  <si>
    <t>length of magnet =</t>
  </si>
  <si>
    <t>hysteresis loss / total =</t>
  </si>
  <si>
    <t>ramp rate</t>
  </si>
  <si>
    <t>T/s</t>
  </si>
  <si>
    <t>B`</t>
  </si>
  <si>
    <t>turn area per degree =</t>
  </si>
  <si>
    <t>injection time</t>
  </si>
  <si>
    <t>Ti</t>
  </si>
  <si>
    <t>extraction time</t>
  </si>
  <si>
    <t>cycle time =</t>
  </si>
  <si>
    <t>Te</t>
  </si>
  <si>
    <t>Tr</t>
  </si>
  <si>
    <t>time averaged loss / magnet =</t>
  </si>
  <si>
    <t>ramping total loss / metre / quadrant =</t>
  </si>
  <si>
    <t>ramping total loss / magnet =</t>
  </si>
  <si>
    <t>extraction aperture field</t>
  </si>
  <si>
    <t>maximum =</t>
  </si>
  <si>
    <r>
      <t>r</t>
    </r>
    <r>
      <rPr>
        <sz val="11"/>
        <rFont val="Arial Narrow"/>
        <family val="2"/>
      </rPr>
      <t>x</t>
    </r>
  </si>
  <si>
    <r>
      <t>m</t>
    </r>
    <r>
      <rPr>
        <sz val="11"/>
        <rFont val="Arial Narrow"/>
        <family val="2"/>
      </rPr>
      <t>o</t>
    </r>
  </si>
  <si>
    <r>
      <t>l</t>
    </r>
    <r>
      <rPr>
        <sz val="11"/>
        <rFont val="Arial Narrow"/>
        <family val="2"/>
      </rPr>
      <t>c</t>
    </r>
  </si>
  <si>
    <r>
      <t>l</t>
    </r>
    <r>
      <rPr>
        <sz val="11"/>
        <rFont val="Arial"/>
        <family val="2"/>
      </rPr>
      <t>f</t>
    </r>
  </si>
  <si>
    <r>
      <t>r</t>
    </r>
    <r>
      <rPr>
        <sz val="11"/>
        <rFont val="Arial"/>
        <family val="2"/>
      </rPr>
      <t>t</t>
    </r>
  </si>
  <si>
    <r>
      <t>J</t>
    </r>
    <r>
      <rPr>
        <vertAlign val="subscript"/>
        <sz val="11"/>
        <rFont val="Arial"/>
        <family val="2"/>
      </rPr>
      <t>o</t>
    </r>
  </si>
  <si>
    <r>
      <t>B</t>
    </r>
    <r>
      <rPr>
        <vertAlign val="subscript"/>
        <sz val="11"/>
        <rFont val="Arial"/>
        <family val="2"/>
      </rPr>
      <t>o</t>
    </r>
  </si>
  <si>
    <r>
      <t>min</t>
    </r>
    <r>
      <rPr>
        <sz val="11"/>
        <rFont val="Symbol"/>
        <family val="1"/>
      </rPr>
      <t xml:space="preserve"> f</t>
    </r>
  </si>
  <si>
    <r>
      <t>max</t>
    </r>
    <r>
      <rPr>
        <sz val="11"/>
        <rFont val="Symbol"/>
        <family val="1"/>
      </rPr>
      <t xml:space="preserve"> f</t>
    </r>
  </si>
  <si>
    <r>
      <t>A</t>
    </r>
    <r>
      <rPr>
        <vertAlign val="subscript"/>
        <sz val="11"/>
        <rFont val="Arial"/>
        <family val="2"/>
      </rPr>
      <t>0</t>
    </r>
  </si>
  <si>
    <r>
      <t>A</t>
    </r>
    <r>
      <rPr>
        <vertAlign val="subscript"/>
        <sz val="11"/>
        <rFont val="Arial"/>
        <family val="2"/>
      </rPr>
      <t>1</t>
    </r>
  </si>
  <si>
    <t>ramp ratio Bi / Be</t>
  </si>
  <si>
    <t>ramping/average factor</t>
  </si>
  <si>
    <t>cooking factor transverse</t>
  </si>
  <si>
    <t>ft</t>
  </si>
  <si>
    <t>fp</t>
  </si>
  <si>
    <t>fh</t>
  </si>
  <si>
    <t>cooking factor parallel</t>
  </si>
  <si>
    <t>cooking factor hysteresis</t>
  </si>
  <si>
    <t>Hysteresis detail</t>
  </si>
  <si>
    <t>B1</t>
  </si>
  <si>
    <t>B2</t>
  </si>
  <si>
    <t>B3</t>
  </si>
  <si>
    <t>B4</t>
  </si>
  <si>
    <t>Ph1</t>
  </si>
  <si>
    <t>Ph2</t>
  </si>
  <si>
    <t>Ph3</t>
  </si>
  <si>
    <t>Ph4</t>
  </si>
  <si>
    <t>fields in 5 sections of cable</t>
  </si>
  <si>
    <t>B5</t>
  </si>
  <si>
    <t>Proximity magnetization</t>
  </si>
  <si>
    <t>T</t>
  </si>
  <si>
    <t>proximity loss</t>
  </si>
  <si>
    <t>calculate hysteresis &amp; proximity loss at 5 points in the cable</t>
  </si>
  <si>
    <t>Ph mean</t>
  </si>
  <si>
    <t>Ph5</t>
  </si>
  <si>
    <t>Hyst loss powers in 5 sections of cable</t>
  </si>
  <si>
    <t>Pph1</t>
  </si>
  <si>
    <t>T^-1</t>
  </si>
  <si>
    <t>Pph2</t>
  </si>
  <si>
    <t>Pph3</t>
  </si>
  <si>
    <t>Pph4</t>
  </si>
  <si>
    <t>Pph5</t>
  </si>
  <si>
    <t>Pph mean</t>
  </si>
  <si>
    <t>ramping total loss / metre / 360deg =</t>
  </si>
  <si>
    <t>matrix ratio</t>
  </si>
  <si>
    <t>mat</t>
  </si>
  <si>
    <t>3.9 micron filaments with proximity loss</t>
  </si>
  <si>
    <t xml:space="preserve">filament dia </t>
  </si>
  <si>
    <t>Y</t>
  </si>
  <si>
    <t>ramping loss</t>
  </si>
  <si>
    <t>proximity coupled?</t>
  </si>
  <si>
    <t>time averaged loss</t>
  </si>
  <si>
    <t>transverse crossover loss / total</t>
  </si>
  <si>
    <t>transverse adjacent loss / total</t>
  </si>
  <si>
    <t>parallel loss / total</t>
  </si>
  <si>
    <t>filament coupling loss / total</t>
  </si>
  <si>
    <t>filament hysteresis loss / total</t>
  </si>
  <si>
    <t>proximity coupling loss / total</t>
  </si>
  <si>
    <t>proximity loss / total =</t>
  </si>
  <si>
    <t>W</t>
  </si>
  <si>
    <r>
      <t>m</t>
    </r>
    <r>
      <rPr>
        <sz val="10"/>
        <rFont val="Arial"/>
        <family val="0"/>
      </rPr>
      <t>m</t>
    </r>
  </si>
  <si>
    <t>includes proximity magnetization and new loss formulae as per MT-17</t>
  </si>
  <si>
    <t>Mp1</t>
  </si>
  <si>
    <t>k1</t>
  </si>
  <si>
    <t>Mp2</t>
  </si>
  <si>
    <t>k2</t>
  </si>
  <si>
    <t>actual ramp rates and fields</t>
  </si>
  <si>
    <t>Appendix 15-7: Summary of dipole losses</t>
  </si>
  <si>
    <t xml:space="preserve">Appendix 15-7: Losses in dipole with cycle 5 and cable 001SSNHT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</si>
</sst>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E+00"/>
    <numFmt numFmtId="167" formatCode="0.0%"/>
    <numFmt numFmtId="168" formatCode="0.0"/>
    <numFmt numFmtId="169" formatCode="0.E+00"/>
    <numFmt numFmtId="170" formatCode="0.0E+00"/>
  </numFmts>
  <fonts count="10">
    <font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1"/>
      <name val="Symbol"/>
      <family val="1"/>
    </font>
    <font>
      <vertAlign val="subscript"/>
      <sz val="11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1" fontId="6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11" fontId="2" fillId="0" borderId="0" xfId="0" applyNumberFormat="1" applyFont="1" applyAlignment="1">
      <alignment/>
    </xf>
    <xf numFmtId="167" fontId="0" fillId="0" borderId="0" xfId="0" applyNumberFormat="1" applyAlignment="1">
      <alignment horizontal="left" wrapText="1"/>
    </xf>
    <xf numFmtId="11" fontId="0" fillId="0" borderId="0" xfId="0" applyNumberFormat="1" applyAlignment="1">
      <alignment horizontal="center"/>
    </xf>
    <xf numFmtId="168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8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1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7.emf" /><Relationship Id="rId7" Type="http://schemas.openxmlformats.org/officeDocument/2006/relationships/image" Target="../media/image1.emf" /><Relationship Id="rId8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7.emf" /><Relationship Id="rId7" Type="http://schemas.openxmlformats.org/officeDocument/2006/relationships/image" Target="../media/image1.emf" /><Relationship Id="rId8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7.emf" /><Relationship Id="rId7" Type="http://schemas.openxmlformats.org/officeDocument/2006/relationships/image" Target="../media/image1.emf" /><Relationship Id="rId8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</xdr:row>
      <xdr:rowOff>38100</xdr:rowOff>
    </xdr:from>
    <xdr:to>
      <xdr:col>12</xdr:col>
      <xdr:colOff>466725</xdr:colOff>
      <xdr:row>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457200"/>
          <a:ext cx="19240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152400</xdr:colOff>
      <xdr:row>2</xdr:row>
      <xdr:rowOff>104775</xdr:rowOff>
    </xdr:from>
    <xdr:to>
      <xdr:col>15</xdr:col>
      <xdr:colOff>57150</xdr:colOff>
      <xdr:row>4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523875"/>
          <a:ext cx="10668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342900</xdr:colOff>
      <xdr:row>5</xdr:row>
      <xdr:rowOff>57150</xdr:rowOff>
    </xdr:from>
    <xdr:to>
      <xdr:col>14</xdr:col>
      <xdr:colOff>171450</xdr:colOff>
      <xdr:row>8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1104900"/>
          <a:ext cx="27527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8</xdr:row>
      <xdr:rowOff>85725</xdr:rowOff>
    </xdr:from>
    <xdr:to>
      <xdr:col>15</xdr:col>
      <xdr:colOff>152400</xdr:colOff>
      <xdr:row>10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762125"/>
          <a:ext cx="1314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342900</xdr:colOff>
      <xdr:row>5</xdr:row>
      <xdr:rowOff>76200</xdr:rowOff>
    </xdr:from>
    <xdr:to>
      <xdr:col>15</xdr:col>
      <xdr:colOff>495300</xdr:colOff>
      <xdr:row>7</xdr:row>
      <xdr:rowOff>28575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86725" y="1123950"/>
          <a:ext cx="73342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209550</xdr:colOff>
      <xdr:row>20</xdr:row>
      <xdr:rowOff>200025</xdr:rowOff>
    </xdr:from>
    <xdr:to>
      <xdr:col>8</xdr:col>
      <xdr:colOff>504825</xdr:colOff>
      <xdr:row>21</xdr:row>
      <xdr:rowOff>200025</xdr:rowOff>
    </xdr:to>
    <xdr:sp>
      <xdr:nvSpPr>
        <xdr:cNvPr id="6" name="Rectangle 9"/>
        <xdr:cNvSpPr>
          <a:spLocks/>
        </xdr:cNvSpPr>
      </xdr:nvSpPr>
      <xdr:spPr>
        <a:xfrm>
          <a:off x="3314700" y="4391025"/>
          <a:ext cx="1438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1       2       3     4     5</a:t>
          </a:r>
        </a:p>
      </xdr:txBody>
    </xdr:sp>
    <xdr:clientData/>
  </xdr:twoCellAnchor>
  <xdr:twoCellAnchor>
    <xdr:from>
      <xdr:col>6</xdr:col>
      <xdr:colOff>428625</xdr:colOff>
      <xdr:row>20</xdr:row>
      <xdr:rowOff>200025</xdr:rowOff>
    </xdr:from>
    <xdr:to>
      <xdr:col>6</xdr:col>
      <xdr:colOff>428625</xdr:colOff>
      <xdr:row>22</xdr:row>
      <xdr:rowOff>0</xdr:rowOff>
    </xdr:to>
    <xdr:sp>
      <xdr:nvSpPr>
        <xdr:cNvPr id="7" name="Line 10"/>
        <xdr:cNvSpPr>
          <a:spLocks/>
        </xdr:cNvSpPr>
      </xdr:nvSpPr>
      <xdr:spPr>
        <a:xfrm>
          <a:off x="3533775" y="4391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21</xdr:row>
      <xdr:rowOff>0</xdr:rowOff>
    </xdr:from>
    <xdr:to>
      <xdr:col>7</xdr:col>
      <xdr:colOff>485775</xdr:colOff>
      <xdr:row>21</xdr:row>
      <xdr:rowOff>200025</xdr:rowOff>
    </xdr:to>
    <xdr:sp>
      <xdr:nvSpPr>
        <xdr:cNvPr id="8" name="Line 11"/>
        <xdr:cNvSpPr>
          <a:spLocks/>
        </xdr:cNvSpPr>
      </xdr:nvSpPr>
      <xdr:spPr>
        <a:xfrm>
          <a:off x="4162425" y="4400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21</xdr:row>
      <xdr:rowOff>0</xdr:rowOff>
    </xdr:from>
    <xdr:to>
      <xdr:col>7</xdr:col>
      <xdr:colOff>200025</xdr:colOff>
      <xdr:row>22</xdr:row>
      <xdr:rowOff>0</xdr:rowOff>
    </xdr:to>
    <xdr:sp>
      <xdr:nvSpPr>
        <xdr:cNvPr id="9" name="Line 12"/>
        <xdr:cNvSpPr>
          <a:spLocks/>
        </xdr:cNvSpPr>
      </xdr:nvSpPr>
      <xdr:spPr>
        <a:xfrm>
          <a:off x="3876675" y="4400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21</xdr:row>
      <xdr:rowOff>0</xdr:rowOff>
    </xdr:from>
    <xdr:to>
      <xdr:col>8</xdr:col>
      <xdr:colOff>180975</xdr:colOff>
      <xdr:row>21</xdr:row>
      <xdr:rowOff>190500</xdr:rowOff>
    </xdr:to>
    <xdr:sp>
      <xdr:nvSpPr>
        <xdr:cNvPr id="10" name="Line 13"/>
        <xdr:cNvSpPr>
          <a:spLocks/>
        </xdr:cNvSpPr>
      </xdr:nvSpPr>
      <xdr:spPr>
        <a:xfrm flipH="1">
          <a:off x="4419600" y="44005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</xdr:colOff>
      <xdr:row>19</xdr:row>
      <xdr:rowOff>66675</xdr:rowOff>
    </xdr:from>
    <xdr:ext cx="314325" cy="200025"/>
    <xdr:sp>
      <xdr:nvSpPr>
        <xdr:cNvPr id="11" name="TextBox 14"/>
        <xdr:cNvSpPr txBox="1">
          <a:spLocks noChangeArrowheads="1"/>
        </xdr:cNvSpPr>
      </xdr:nvSpPr>
      <xdr:spPr>
        <a:xfrm>
          <a:off x="3695700" y="40481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0.4a</a:t>
          </a:r>
        </a:p>
      </xdr:txBody>
    </xdr:sp>
    <xdr:clientData/>
  </xdr:oneCellAnchor>
  <xdr:twoCellAnchor>
    <xdr:from>
      <xdr:col>7</xdr:col>
      <xdr:colOff>38100</xdr:colOff>
      <xdr:row>20</xdr:row>
      <xdr:rowOff>133350</xdr:rowOff>
    </xdr:from>
    <xdr:to>
      <xdr:col>7</xdr:col>
      <xdr:colOff>333375</xdr:colOff>
      <xdr:row>20</xdr:row>
      <xdr:rowOff>133350</xdr:rowOff>
    </xdr:to>
    <xdr:sp>
      <xdr:nvSpPr>
        <xdr:cNvPr id="12" name="Line 15"/>
        <xdr:cNvSpPr>
          <a:spLocks/>
        </xdr:cNvSpPr>
      </xdr:nvSpPr>
      <xdr:spPr>
        <a:xfrm>
          <a:off x="3714750" y="43243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552450</xdr:colOff>
      <xdr:row>22</xdr:row>
      <xdr:rowOff>104775</xdr:rowOff>
    </xdr:from>
    <xdr:ext cx="314325" cy="200025"/>
    <xdr:sp>
      <xdr:nvSpPr>
        <xdr:cNvPr id="13" name="TextBox 16"/>
        <xdr:cNvSpPr txBox="1">
          <a:spLocks noChangeArrowheads="1"/>
        </xdr:cNvSpPr>
      </xdr:nvSpPr>
      <xdr:spPr>
        <a:xfrm>
          <a:off x="3657600" y="474345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0.8a</a:t>
          </a:r>
        </a:p>
      </xdr:txBody>
    </xdr:sp>
    <xdr:clientData/>
  </xdr:oneCellAnchor>
  <xdr:twoCellAnchor>
    <xdr:from>
      <xdr:col>6</xdr:col>
      <xdr:colOff>304800</xdr:colOff>
      <xdr:row>22</xdr:row>
      <xdr:rowOff>76200</xdr:rowOff>
    </xdr:from>
    <xdr:to>
      <xdr:col>7</xdr:col>
      <xdr:colOff>400050</xdr:colOff>
      <xdr:row>22</xdr:row>
      <xdr:rowOff>76200</xdr:rowOff>
    </xdr:to>
    <xdr:sp>
      <xdr:nvSpPr>
        <xdr:cNvPr id="14" name="Line 17"/>
        <xdr:cNvSpPr>
          <a:spLocks/>
        </xdr:cNvSpPr>
      </xdr:nvSpPr>
      <xdr:spPr>
        <a:xfrm>
          <a:off x="3409950" y="47148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66675</xdr:colOff>
      <xdr:row>13</xdr:row>
      <xdr:rowOff>200025</xdr:rowOff>
    </xdr:from>
    <xdr:to>
      <xdr:col>15</xdr:col>
      <xdr:colOff>514350</xdr:colOff>
      <xdr:row>16</xdr:row>
      <xdr:rowOff>19050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14825" y="2924175"/>
          <a:ext cx="45243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47625</xdr:colOff>
      <xdr:row>16</xdr:row>
      <xdr:rowOff>142875</xdr:rowOff>
    </xdr:from>
    <xdr:to>
      <xdr:col>15</xdr:col>
      <xdr:colOff>533400</xdr:colOff>
      <xdr:row>18</xdr:row>
      <xdr:rowOff>152400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95775" y="3495675"/>
          <a:ext cx="4562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228600</xdr:colOff>
      <xdr:row>34</xdr:row>
      <xdr:rowOff>47625</xdr:rowOff>
    </xdr:from>
    <xdr:to>
      <xdr:col>35</xdr:col>
      <xdr:colOff>400050</xdr:colOff>
      <xdr:row>36</xdr:row>
      <xdr:rowOff>161925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401800" y="7286625"/>
          <a:ext cx="5676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31</xdr:row>
      <xdr:rowOff>0</xdr:rowOff>
    </xdr:from>
    <xdr:to>
      <xdr:col>31</xdr:col>
      <xdr:colOff>504825</xdr:colOff>
      <xdr:row>33</xdr:row>
      <xdr:rowOff>47625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973050" y="6610350"/>
          <a:ext cx="4772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</xdr:row>
      <xdr:rowOff>38100</xdr:rowOff>
    </xdr:from>
    <xdr:to>
      <xdr:col>12</xdr:col>
      <xdr:colOff>466725</xdr:colOff>
      <xdr:row>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457200"/>
          <a:ext cx="19240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152400</xdr:colOff>
      <xdr:row>2</xdr:row>
      <xdr:rowOff>104775</xdr:rowOff>
    </xdr:from>
    <xdr:to>
      <xdr:col>15</xdr:col>
      <xdr:colOff>57150</xdr:colOff>
      <xdr:row>4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523875"/>
          <a:ext cx="10668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342900</xdr:colOff>
      <xdr:row>5</xdr:row>
      <xdr:rowOff>57150</xdr:rowOff>
    </xdr:from>
    <xdr:to>
      <xdr:col>14</xdr:col>
      <xdr:colOff>171450</xdr:colOff>
      <xdr:row>8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1104900"/>
          <a:ext cx="27527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8</xdr:row>
      <xdr:rowOff>85725</xdr:rowOff>
    </xdr:from>
    <xdr:to>
      <xdr:col>15</xdr:col>
      <xdr:colOff>152400</xdr:colOff>
      <xdr:row>10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762125"/>
          <a:ext cx="1314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342900</xdr:colOff>
      <xdr:row>5</xdr:row>
      <xdr:rowOff>76200</xdr:rowOff>
    </xdr:from>
    <xdr:to>
      <xdr:col>15</xdr:col>
      <xdr:colOff>495300</xdr:colOff>
      <xdr:row>7</xdr:row>
      <xdr:rowOff>28575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86725" y="1123950"/>
          <a:ext cx="73342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209550</xdr:colOff>
      <xdr:row>20</xdr:row>
      <xdr:rowOff>200025</xdr:rowOff>
    </xdr:from>
    <xdr:to>
      <xdr:col>8</xdr:col>
      <xdr:colOff>504825</xdr:colOff>
      <xdr:row>21</xdr:row>
      <xdr:rowOff>200025</xdr:rowOff>
    </xdr:to>
    <xdr:sp>
      <xdr:nvSpPr>
        <xdr:cNvPr id="6" name="Rectangle 9"/>
        <xdr:cNvSpPr>
          <a:spLocks/>
        </xdr:cNvSpPr>
      </xdr:nvSpPr>
      <xdr:spPr>
        <a:xfrm>
          <a:off x="3314700" y="4391025"/>
          <a:ext cx="1438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1       2       3     4     5</a:t>
          </a:r>
        </a:p>
      </xdr:txBody>
    </xdr:sp>
    <xdr:clientData/>
  </xdr:twoCellAnchor>
  <xdr:twoCellAnchor>
    <xdr:from>
      <xdr:col>6</xdr:col>
      <xdr:colOff>428625</xdr:colOff>
      <xdr:row>20</xdr:row>
      <xdr:rowOff>200025</xdr:rowOff>
    </xdr:from>
    <xdr:to>
      <xdr:col>6</xdr:col>
      <xdr:colOff>428625</xdr:colOff>
      <xdr:row>22</xdr:row>
      <xdr:rowOff>0</xdr:rowOff>
    </xdr:to>
    <xdr:sp>
      <xdr:nvSpPr>
        <xdr:cNvPr id="7" name="Line 10"/>
        <xdr:cNvSpPr>
          <a:spLocks/>
        </xdr:cNvSpPr>
      </xdr:nvSpPr>
      <xdr:spPr>
        <a:xfrm>
          <a:off x="3533775" y="4391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21</xdr:row>
      <xdr:rowOff>0</xdr:rowOff>
    </xdr:from>
    <xdr:to>
      <xdr:col>7</xdr:col>
      <xdr:colOff>485775</xdr:colOff>
      <xdr:row>21</xdr:row>
      <xdr:rowOff>200025</xdr:rowOff>
    </xdr:to>
    <xdr:sp>
      <xdr:nvSpPr>
        <xdr:cNvPr id="8" name="Line 11"/>
        <xdr:cNvSpPr>
          <a:spLocks/>
        </xdr:cNvSpPr>
      </xdr:nvSpPr>
      <xdr:spPr>
        <a:xfrm>
          <a:off x="4162425" y="4400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21</xdr:row>
      <xdr:rowOff>0</xdr:rowOff>
    </xdr:from>
    <xdr:to>
      <xdr:col>7</xdr:col>
      <xdr:colOff>200025</xdr:colOff>
      <xdr:row>22</xdr:row>
      <xdr:rowOff>0</xdr:rowOff>
    </xdr:to>
    <xdr:sp>
      <xdr:nvSpPr>
        <xdr:cNvPr id="9" name="Line 12"/>
        <xdr:cNvSpPr>
          <a:spLocks/>
        </xdr:cNvSpPr>
      </xdr:nvSpPr>
      <xdr:spPr>
        <a:xfrm>
          <a:off x="3876675" y="4400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21</xdr:row>
      <xdr:rowOff>0</xdr:rowOff>
    </xdr:from>
    <xdr:to>
      <xdr:col>8</xdr:col>
      <xdr:colOff>180975</xdr:colOff>
      <xdr:row>21</xdr:row>
      <xdr:rowOff>190500</xdr:rowOff>
    </xdr:to>
    <xdr:sp>
      <xdr:nvSpPr>
        <xdr:cNvPr id="10" name="Line 13"/>
        <xdr:cNvSpPr>
          <a:spLocks/>
        </xdr:cNvSpPr>
      </xdr:nvSpPr>
      <xdr:spPr>
        <a:xfrm flipH="1">
          <a:off x="4419600" y="44005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</xdr:colOff>
      <xdr:row>19</xdr:row>
      <xdr:rowOff>66675</xdr:rowOff>
    </xdr:from>
    <xdr:ext cx="314325" cy="200025"/>
    <xdr:sp>
      <xdr:nvSpPr>
        <xdr:cNvPr id="11" name="TextBox 14"/>
        <xdr:cNvSpPr txBox="1">
          <a:spLocks noChangeArrowheads="1"/>
        </xdr:cNvSpPr>
      </xdr:nvSpPr>
      <xdr:spPr>
        <a:xfrm>
          <a:off x="3695700" y="40481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0.4a</a:t>
          </a:r>
        </a:p>
      </xdr:txBody>
    </xdr:sp>
    <xdr:clientData/>
  </xdr:oneCellAnchor>
  <xdr:twoCellAnchor>
    <xdr:from>
      <xdr:col>7</xdr:col>
      <xdr:colOff>38100</xdr:colOff>
      <xdr:row>20</xdr:row>
      <xdr:rowOff>133350</xdr:rowOff>
    </xdr:from>
    <xdr:to>
      <xdr:col>7</xdr:col>
      <xdr:colOff>333375</xdr:colOff>
      <xdr:row>20</xdr:row>
      <xdr:rowOff>133350</xdr:rowOff>
    </xdr:to>
    <xdr:sp>
      <xdr:nvSpPr>
        <xdr:cNvPr id="12" name="Line 15"/>
        <xdr:cNvSpPr>
          <a:spLocks/>
        </xdr:cNvSpPr>
      </xdr:nvSpPr>
      <xdr:spPr>
        <a:xfrm>
          <a:off x="3714750" y="43243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552450</xdr:colOff>
      <xdr:row>22</xdr:row>
      <xdr:rowOff>104775</xdr:rowOff>
    </xdr:from>
    <xdr:ext cx="314325" cy="200025"/>
    <xdr:sp>
      <xdr:nvSpPr>
        <xdr:cNvPr id="13" name="TextBox 16"/>
        <xdr:cNvSpPr txBox="1">
          <a:spLocks noChangeArrowheads="1"/>
        </xdr:cNvSpPr>
      </xdr:nvSpPr>
      <xdr:spPr>
        <a:xfrm>
          <a:off x="3657600" y="474345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0.8a</a:t>
          </a:r>
        </a:p>
      </xdr:txBody>
    </xdr:sp>
    <xdr:clientData/>
  </xdr:oneCellAnchor>
  <xdr:twoCellAnchor>
    <xdr:from>
      <xdr:col>6</xdr:col>
      <xdr:colOff>304800</xdr:colOff>
      <xdr:row>22</xdr:row>
      <xdr:rowOff>76200</xdr:rowOff>
    </xdr:from>
    <xdr:to>
      <xdr:col>7</xdr:col>
      <xdr:colOff>400050</xdr:colOff>
      <xdr:row>22</xdr:row>
      <xdr:rowOff>76200</xdr:rowOff>
    </xdr:to>
    <xdr:sp>
      <xdr:nvSpPr>
        <xdr:cNvPr id="14" name="Line 17"/>
        <xdr:cNvSpPr>
          <a:spLocks/>
        </xdr:cNvSpPr>
      </xdr:nvSpPr>
      <xdr:spPr>
        <a:xfrm>
          <a:off x="3409950" y="47148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66675</xdr:colOff>
      <xdr:row>13</xdr:row>
      <xdr:rowOff>200025</xdr:rowOff>
    </xdr:from>
    <xdr:to>
      <xdr:col>15</xdr:col>
      <xdr:colOff>514350</xdr:colOff>
      <xdr:row>16</xdr:row>
      <xdr:rowOff>19050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14825" y="2924175"/>
          <a:ext cx="45243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47625</xdr:colOff>
      <xdr:row>16</xdr:row>
      <xdr:rowOff>142875</xdr:rowOff>
    </xdr:from>
    <xdr:to>
      <xdr:col>15</xdr:col>
      <xdr:colOff>533400</xdr:colOff>
      <xdr:row>18</xdr:row>
      <xdr:rowOff>152400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95775" y="3495675"/>
          <a:ext cx="4562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228600</xdr:colOff>
      <xdr:row>34</xdr:row>
      <xdr:rowOff>47625</xdr:rowOff>
    </xdr:from>
    <xdr:to>
      <xdr:col>35</xdr:col>
      <xdr:colOff>400050</xdr:colOff>
      <xdr:row>36</xdr:row>
      <xdr:rowOff>161925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401800" y="7286625"/>
          <a:ext cx="5676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31</xdr:row>
      <xdr:rowOff>0</xdr:rowOff>
    </xdr:from>
    <xdr:to>
      <xdr:col>31</xdr:col>
      <xdr:colOff>504825</xdr:colOff>
      <xdr:row>33</xdr:row>
      <xdr:rowOff>47625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973050" y="6610350"/>
          <a:ext cx="4772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</xdr:row>
      <xdr:rowOff>38100</xdr:rowOff>
    </xdr:from>
    <xdr:to>
      <xdr:col>12</xdr:col>
      <xdr:colOff>466725</xdr:colOff>
      <xdr:row>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457200"/>
          <a:ext cx="19240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152400</xdr:colOff>
      <xdr:row>2</xdr:row>
      <xdr:rowOff>104775</xdr:rowOff>
    </xdr:from>
    <xdr:to>
      <xdr:col>15</xdr:col>
      <xdr:colOff>57150</xdr:colOff>
      <xdr:row>4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523875"/>
          <a:ext cx="10668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342900</xdr:colOff>
      <xdr:row>5</xdr:row>
      <xdr:rowOff>57150</xdr:rowOff>
    </xdr:from>
    <xdr:to>
      <xdr:col>14</xdr:col>
      <xdr:colOff>171450</xdr:colOff>
      <xdr:row>8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1104900"/>
          <a:ext cx="27527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8</xdr:row>
      <xdr:rowOff>85725</xdr:rowOff>
    </xdr:from>
    <xdr:to>
      <xdr:col>15</xdr:col>
      <xdr:colOff>152400</xdr:colOff>
      <xdr:row>10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762125"/>
          <a:ext cx="1314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342900</xdr:colOff>
      <xdr:row>5</xdr:row>
      <xdr:rowOff>76200</xdr:rowOff>
    </xdr:from>
    <xdr:to>
      <xdr:col>15</xdr:col>
      <xdr:colOff>495300</xdr:colOff>
      <xdr:row>7</xdr:row>
      <xdr:rowOff>28575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86725" y="1123950"/>
          <a:ext cx="73342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209550</xdr:colOff>
      <xdr:row>20</xdr:row>
      <xdr:rowOff>200025</xdr:rowOff>
    </xdr:from>
    <xdr:to>
      <xdr:col>8</xdr:col>
      <xdr:colOff>504825</xdr:colOff>
      <xdr:row>21</xdr:row>
      <xdr:rowOff>200025</xdr:rowOff>
    </xdr:to>
    <xdr:sp>
      <xdr:nvSpPr>
        <xdr:cNvPr id="6" name="Rectangle 9"/>
        <xdr:cNvSpPr>
          <a:spLocks/>
        </xdr:cNvSpPr>
      </xdr:nvSpPr>
      <xdr:spPr>
        <a:xfrm>
          <a:off x="3314700" y="4391025"/>
          <a:ext cx="1438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1       2       3     4     5</a:t>
          </a:r>
        </a:p>
      </xdr:txBody>
    </xdr:sp>
    <xdr:clientData/>
  </xdr:twoCellAnchor>
  <xdr:twoCellAnchor>
    <xdr:from>
      <xdr:col>6</xdr:col>
      <xdr:colOff>428625</xdr:colOff>
      <xdr:row>20</xdr:row>
      <xdr:rowOff>200025</xdr:rowOff>
    </xdr:from>
    <xdr:to>
      <xdr:col>6</xdr:col>
      <xdr:colOff>428625</xdr:colOff>
      <xdr:row>22</xdr:row>
      <xdr:rowOff>0</xdr:rowOff>
    </xdr:to>
    <xdr:sp>
      <xdr:nvSpPr>
        <xdr:cNvPr id="7" name="Line 10"/>
        <xdr:cNvSpPr>
          <a:spLocks/>
        </xdr:cNvSpPr>
      </xdr:nvSpPr>
      <xdr:spPr>
        <a:xfrm>
          <a:off x="3533775" y="4391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21</xdr:row>
      <xdr:rowOff>0</xdr:rowOff>
    </xdr:from>
    <xdr:to>
      <xdr:col>7</xdr:col>
      <xdr:colOff>485775</xdr:colOff>
      <xdr:row>21</xdr:row>
      <xdr:rowOff>200025</xdr:rowOff>
    </xdr:to>
    <xdr:sp>
      <xdr:nvSpPr>
        <xdr:cNvPr id="8" name="Line 11"/>
        <xdr:cNvSpPr>
          <a:spLocks/>
        </xdr:cNvSpPr>
      </xdr:nvSpPr>
      <xdr:spPr>
        <a:xfrm>
          <a:off x="4162425" y="4400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21</xdr:row>
      <xdr:rowOff>0</xdr:rowOff>
    </xdr:from>
    <xdr:to>
      <xdr:col>7</xdr:col>
      <xdr:colOff>200025</xdr:colOff>
      <xdr:row>22</xdr:row>
      <xdr:rowOff>0</xdr:rowOff>
    </xdr:to>
    <xdr:sp>
      <xdr:nvSpPr>
        <xdr:cNvPr id="9" name="Line 12"/>
        <xdr:cNvSpPr>
          <a:spLocks/>
        </xdr:cNvSpPr>
      </xdr:nvSpPr>
      <xdr:spPr>
        <a:xfrm>
          <a:off x="3876675" y="4400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21</xdr:row>
      <xdr:rowOff>0</xdr:rowOff>
    </xdr:from>
    <xdr:to>
      <xdr:col>8</xdr:col>
      <xdr:colOff>180975</xdr:colOff>
      <xdr:row>21</xdr:row>
      <xdr:rowOff>190500</xdr:rowOff>
    </xdr:to>
    <xdr:sp>
      <xdr:nvSpPr>
        <xdr:cNvPr id="10" name="Line 13"/>
        <xdr:cNvSpPr>
          <a:spLocks/>
        </xdr:cNvSpPr>
      </xdr:nvSpPr>
      <xdr:spPr>
        <a:xfrm flipH="1">
          <a:off x="4419600" y="44005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</xdr:colOff>
      <xdr:row>19</xdr:row>
      <xdr:rowOff>66675</xdr:rowOff>
    </xdr:from>
    <xdr:ext cx="314325" cy="200025"/>
    <xdr:sp>
      <xdr:nvSpPr>
        <xdr:cNvPr id="11" name="TextBox 14"/>
        <xdr:cNvSpPr txBox="1">
          <a:spLocks noChangeArrowheads="1"/>
        </xdr:cNvSpPr>
      </xdr:nvSpPr>
      <xdr:spPr>
        <a:xfrm>
          <a:off x="3695700" y="40481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0.4a</a:t>
          </a:r>
        </a:p>
      </xdr:txBody>
    </xdr:sp>
    <xdr:clientData/>
  </xdr:oneCellAnchor>
  <xdr:twoCellAnchor>
    <xdr:from>
      <xdr:col>7</xdr:col>
      <xdr:colOff>38100</xdr:colOff>
      <xdr:row>20</xdr:row>
      <xdr:rowOff>133350</xdr:rowOff>
    </xdr:from>
    <xdr:to>
      <xdr:col>7</xdr:col>
      <xdr:colOff>333375</xdr:colOff>
      <xdr:row>20</xdr:row>
      <xdr:rowOff>133350</xdr:rowOff>
    </xdr:to>
    <xdr:sp>
      <xdr:nvSpPr>
        <xdr:cNvPr id="12" name="Line 15"/>
        <xdr:cNvSpPr>
          <a:spLocks/>
        </xdr:cNvSpPr>
      </xdr:nvSpPr>
      <xdr:spPr>
        <a:xfrm>
          <a:off x="3714750" y="43243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552450</xdr:colOff>
      <xdr:row>22</xdr:row>
      <xdr:rowOff>104775</xdr:rowOff>
    </xdr:from>
    <xdr:ext cx="314325" cy="200025"/>
    <xdr:sp>
      <xdr:nvSpPr>
        <xdr:cNvPr id="13" name="TextBox 16"/>
        <xdr:cNvSpPr txBox="1">
          <a:spLocks noChangeArrowheads="1"/>
        </xdr:cNvSpPr>
      </xdr:nvSpPr>
      <xdr:spPr>
        <a:xfrm>
          <a:off x="3657600" y="474345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0.8a</a:t>
          </a:r>
        </a:p>
      </xdr:txBody>
    </xdr:sp>
    <xdr:clientData/>
  </xdr:oneCellAnchor>
  <xdr:twoCellAnchor>
    <xdr:from>
      <xdr:col>6</xdr:col>
      <xdr:colOff>304800</xdr:colOff>
      <xdr:row>22</xdr:row>
      <xdr:rowOff>76200</xdr:rowOff>
    </xdr:from>
    <xdr:to>
      <xdr:col>7</xdr:col>
      <xdr:colOff>400050</xdr:colOff>
      <xdr:row>22</xdr:row>
      <xdr:rowOff>76200</xdr:rowOff>
    </xdr:to>
    <xdr:sp>
      <xdr:nvSpPr>
        <xdr:cNvPr id="14" name="Line 17"/>
        <xdr:cNvSpPr>
          <a:spLocks/>
        </xdr:cNvSpPr>
      </xdr:nvSpPr>
      <xdr:spPr>
        <a:xfrm>
          <a:off x="3409950" y="47148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66675</xdr:colOff>
      <xdr:row>13</xdr:row>
      <xdr:rowOff>200025</xdr:rowOff>
    </xdr:from>
    <xdr:to>
      <xdr:col>15</xdr:col>
      <xdr:colOff>514350</xdr:colOff>
      <xdr:row>16</xdr:row>
      <xdr:rowOff>19050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14825" y="2924175"/>
          <a:ext cx="45243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47625</xdr:colOff>
      <xdr:row>16</xdr:row>
      <xdr:rowOff>142875</xdr:rowOff>
    </xdr:from>
    <xdr:to>
      <xdr:col>15</xdr:col>
      <xdr:colOff>533400</xdr:colOff>
      <xdr:row>18</xdr:row>
      <xdr:rowOff>152400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95775" y="3495675"/>
          <a:ext cx="4562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228600</xdr:colOff>
      <xdr:row>34</xdr:row>
      <xdr:rowOff>47625</xdr:rowOff>
    </xdr:from>
    <xdr:to>
      <xdr:col>35</xdr:col>
      <xdr:colOff>400050</xdr:colOff>
      <xdr:row>36</xdr:row>
      <xdr:rowOff>161925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401800" y="7286625"/>
          <a:ext cx="5676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31</xdr:row>
      <xdr:rowOff>0</xdr:rowOff>
    </xdr:from>
    <xdr:to>
      <xdr:col>31</xdr:col>
      <xdr:colOff>504825</xdr:colOff>
      <xdr:row>33</xdr:row>
      <xdr:rowOff>47625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973050" y="6610350"/>
          <a:ext cx="4772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2000\Consult\GSI\Reports\Rep%201\App%201co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data\C%202000\Consult\GSI\Reports\Rep%201\App%201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xy to Brf"/>
      <sheetName val="angle"/>
      <sheetName val="Bf"/>
      <sheetName val="Br"/>
      <sheetName val="coil geom 2"/>
    </sheetNames>
    <sheetDataSet>
      <sheetData sheetId="4">
        <row r="16">
          <cell r="B16">
            <v>15.673373548625944</v>
          </cell>
          <cell r="C16">
            <v>17.081863443783423</v>
          </cell>
          <cell r="D16">
            <v>36.23820889210402</v>
          </cell>
          <cell r="E16">
            <v>41.284249216564326</v>
          </cell>
          <cell r="F16">
            <v>55.21613681534294</v>
          </cell>
          <cell r="G16">
            <v>66.20526072708387</v>
          </cell>
          <cell r="H16">
            <v>73.17120452647318</v>
          </cell>
        </row>
        <row r="20">
          <cell r="B20">
            <v>7.888866402398716E-06</v>
          </cell>
        </row>
        <row r="24">
          <cell r="A24">
            <v>0</v>
          </cell>
        </row>
        <row r="25">
          <cell r="A25">
            <v>1</v>
          </cell>
        </row>
        <row r="26">
          <cell r="A26">
            <v>2</v>
          </cell>
        </row>
        <row r="27">
          <cell r="A27">
            <v>3</v>
          </cell>
        </row>
        <row r="28">
          <cell r="A28">
            <v>4</v>
          </cell>
        </row>
        <row r="29">
          <cell r="A29">
            <v>5</v>
          </cell>
        </row>
        <row r="30">
          <cell r="A30">
            <v>6</v>
          </cell>
        </row>
        <row r="31">
          <cell r="A31">
            <v>7</v>
          </cell>
        </row>
        <row r="32">
          <cell r="A32">
            <v>8</v>
          </cell>
        </row>
        <row r="33">
          <cell r="A33">
            <v>9</v>
          </cell>
        </row>
        <row r="34">
          <cell r="A34">
            <v>10</v>
          </cell>
        </row>
        <row r="35">
          <cell r="A35">
            <v>11</v>
          </cell>
        </row>
        <row r="36">
          <cell r="A36">
            <v>12</v>
          </cell>
        </row>
        <row r="37">
          <cell r="A37">
            <v>13</v>
          </cell>
        </row>
        <row r="38">
          <cell r="A38">
            <v>14</v>
          </cell>
        </row>
        <row r="42">
          <cell r="A42">
            <v>18</v>
          </cell>
        </row>
        <row r="43">
          <cell r="A43">
            <v>19</v>
          </cell>
        </row>
        <row r="44">
          <cell r="A44">
            <v>20</v>
          </cell>
        </row>
        <row r="45">
          <cell r="A45">
            <v>21</v>
          </cell>
        </row>
        <row r="46">
          <cell r="A46">
            <v>22</v>
          </cell>
        </row>
        <row r="47">
          <cell r="A47">
            <v>23</v>
          </cell>
        </row>
        <row r="48">
          <cell r="A48">
            <v>24</v>
          </cell>
        </row>
        <row r="49">
          <cell r="A49">
            <v>25</v>
          </cell>
        </row>
        <row r="50">
          <cell r="A50">
            <v>26</v>
          </cell>
        </row>
        <row r="51">
          <cell r="A51">
            <v>27</v>
          </cell>
        </row>
        <row r="52">
          <cell r="A52">
            <v>28</v>
          </cell>
        </row>
        <row r="53">
          <cell r="A53">
            <v>29</v>
          </cell>
        </row>
        <row r="54">
          <cell r="A54">
            <v>30</v>
          </cell>
        </row>
        <row r="55">
          <cell r="A55">
            <v>31</v>
          </cell>
        </row>
        <row r="56">
          <cell r="A56">
            <v>32</v>
          </cell>
        </row>
        <row r="57">
          <cell r="A57">
            <v>33</v>
          </cell>
        </row>
        <row r="58">
          <cell r="A58">
            <v>34</v>
          </cell>
        </row>
        <row r="59">
          <cell r="A59">
            <v>35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44</v>
          </cell>
        </row>
        <row r="66">
          <cell r="A66">
            <v>45</v>
          </cell>
        </row>
        <row r="67">
          <cell r="A67">
            <v>46</v>
          </cell>
        </row>
        <row r="68">
          <cell r="A68">
            <v>47</v>
          </cell>
        </row>
        <row r="69">
          <cell r="A69">
            <v>48</v>
          </cell>
        </row>
        <row r="70">
          <cell r="A70">
            <v>49</v>
          </cell>
        </row>
        <row r="71">
          <cell r="A71">
            <v>50</v>
          </cell>
        </row>
        <row r="72">
          <cell r="A72">
            <v>51</v>
          </cell>
        </row>
        <row r="73">
          <cell r="A73">
            <v>52</v>
          </cell>
        </row>
        <row r="74">
          <cell r="A74">
            <v>53</v>
          </cell>
        </row>
        <row r="75">
          <cell r="A75">
            <v>54</v>
          </cell>
        </row>
        <row r="79">
          <cell r="A79">
            <v>67</v>
          </cell>
        </row>
        <row r="80">
          <cell r="A80">
            <v>68</v>
          </cell>
        </row>
        <row r="81">
          <cell r="A81">
            <v>69</v>
          </cell>
        </row>
        <row r="82">
          <cell r="A82">
            <v>70</v>
          </cell>
        </row>
        <row r="83">
          <cell r="A83">
            <v>71</v>
          </cell>
        </row>
        <row r="84">
          <cell r="A84">
            <v>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xy to Brf"/>
      <sheetName val="angle"/>
      <sheetName val="Bf"/>
      <sheetName val="Br"/>
      <sheetName val="coil geom 2"/>
    </sheetNames>
    <sheetDataSet>
      <sheetData sheetId="2">
        <row r="6">
          <cell r="O6">
            <v>244.26680129999903</v>
          </cell>
          <cell r="P6">
            <v>-0.8219977069090909</v>
          </cell>
        </row>
        <row r="7">
          <cell r="O7">
            <v>246.64712192512508</v>
          </cell>
          <cell r="P7">
            <v>-0.8217296287421121</v>
          </cell>
        </row>
        <row r="8">
          <cell r="O8">
            <v>247.8761242952973</v>
          </cell>
          <cell r="P8">
            <v>-0.821585611225844</v>
          </cell>
        </row>
        <row r="9">
          <cell r="O9">
            <v>248.61971105177216</v>
          </cell>
          <cell r="P9">
            <v>-0.8208176406045933</v>
          </cell>
        </row>
        <row r="10">
          <cell r="O10">
            <v>249.01848455721432</v>
          </cell>
          <cell r="P10">
            <v>-0.8198187393907777</v>
          </cell>
        </row>
        <row r="11">
          <cell r="O11">
            <v>249.07833636928586</v>
          </cell>
          <cell r="P11">
            <v>-0.8183791186552796</v>
          </cell>
        </row>
        <row r="12">
          <cell r="O12">
            <v>248.9262978938888</v>
          </cell>
          <cell r="P12">
            <v>-0.8165897522528507</v>
          </cell>
        </row>
        <row r="13">
          <cell r="O13">
            <v>248.45779899296454</v>
          </cell>
          <cell r="P13">
            <v>-0.814521089821648</v>
          </cell>
        </row>
        <row r="14">
          <cell r="O14">
            <v>247.71187929577997</v>
          </cell>
          <cell r="P14">
            <v>-0.811908099555227</v>
          </cell>
        </row>
        <row r="15">
          <cell r="O15">
            <v>246.684348194236</v>
          </cell>
          <cell r="P15">
            <v>-0.808983216110299</v>
          </cell>
        </row>
        <row r="16">
          <cell r="O16">
            <v>245.26913205326798</v>
          </cell>
          <cell r="P16">
            <v>-0.805486638655367</v>
          </cell>
        </row>
        <row r="17">
          <cell r="O17">
            <v>243.52097485084414</v>
          </cell>
          <cell r="P17">
            <v>-0.8015244467186982</v>
          </cell>
        </row>
        <row r="18">
          <cell r="O18">
            <v>241.13815804634072</v>
          </cell>
          <cell r="P18">
            <v>-0.7970047609221869</v>
          </cell>
        </row>
        <row r="19">
          <cell r="O19">
            <v>238.16823057209103</v>
          </cell>
          <cell r="P19">
            <v>-0.7918310116276626</v>
          </cell>
        </row>
        <row r="20">
          <cell r="O20">
            <v>234.15578260976827</v>
          </cell>
          <cell r="P20">
            <v>-0.7860744857851696</v>
          </cell>
        </row>
        <row r="21">
          <cell r="O21">
            <v>228.70524440167958</v>
          </cell>
          <cell r="P21">
            <v>-0.7797235727397585</v>
          </cell>
        </row>
        <row r="23">
          <cell r="O23">
            <v>221.1340494294688</v>
          </cell>
          <cell r="P23">
            <v>-0.7697157603408762</v>
          </cell>
        </row>
        <row r="24">
          <cell r="O24">
            <v>227.4487999096361</v>
          </cell>
          <cell r="P24">
            <v>-0.7688376834784396</v>
          </cell>
        </row>
        <row r="25">
          <cell r="O25">
            <v>231.74178888809186</v>
          </cell>
          <cell r="P25">
            <v>-0.7670354695833996</v>
          </cell>
        </row>
        <row r="26">
          <cell r="O26">
            <v>234.49299316708385</v>
          </cell>
          <cell r="P26">
            <v>-0.7645686420397677</v>
          </cell>
        </row>
        <row r="27">
          <cell r="O27">
            <v>236.30574107714503</v>
          </cell>
          <cell r="P27">
            <v>-0.7616067160810989</v>
          </cell>
        </row>
        <row r="28">
          <cell r="O28">
            <v>237.4021344915991</v>
          </cell>
          <cell r="P28">
            <v>-0.7579205845403099</v>
          </cell>
        </row>
        <row r="29">
          <cell r="O29">
            <v>237.89539745988625</v>
          </cell>
          <cell r="P29">
            <v>-0.7536309780371777</v>
          </cell>
        </row>
        <row r="30">
          <cell r="O30">
            <v>237.88242897712766</v>
          </cell>
          <cell r="P30">
            <v>-0.7488749448917655</v>
          </cell>
        </row>
        <row r="31">
          <cell r="O31">
            <v>237.38808390302393</v>
          </cell>
          <cell r="P31">
            <v>-0.7435059454395301</v>
          </cell>
        </row>
        <row r="32">
          <cell r="O32">
            <v>236.44602626135057</v>
          </cell>
          <cell r="P32">
            <v>-0.7379026729240881</v>
          </cell>
        </row>
        <row r="33">
          <cell r="O33">
            <v>235.02302523518713</v>
          </cell>
          <cell r="P33">
            <v>-0.7316515309435765</v>
          </cell>
        </row>
        <row r="34">
          <cell r="O34">
            <v>233.10995497958777</v>
          </cell>
          <cell r="P34">
            <v>-0.725054795017682</v>
          </cell>
        </row>
        <row r="35">
          <cell r="O35">
            <v>230.61392478009316</v>
          </cell>
          <cell r="P35">
            <v>-0.7179155992224899</v>
          </cell>
        </row>
        <row r="36">
          <cell r="O36">
            <v>227.50587821073148</v>
          </cell>
          <cell r="P36">
            <v>-0.7102502150156997</v>
          </cell>
        </row>
        <row r="37">
          <cell r="O37">
            <v>223.56423801738163</v>
          </cell>
          <cell r="P37">
            <v>-0.7022009474414048</v>
          </cell>
        </row>
        <row r="38">
          <cell r="O38">
            <v>218.6426703280376</v>
          </cell>
          <cell r="P38">
            <v>-0.6934456903989243</v>
          </cell>
        </row>
        <row r="39">
          <cell r="O39">
            <v>212.54789818753315</v>
          </cell>
          <cell r="P39">
            <v>-0.68417335829729</v>
          </cell>
        </row>
        <row r="40">
          <cell r="O40">
            <v>204.83970364331694</v>
          </cell>
          <cell r="P40">
            <v>-0.6739838818223287</v>
          </cell>
        </row>
        <row r="41">
          <cell r="O41">
            <v>195.01696203664585</v>
          </cell>
          <cell r="P41">
            <v>-0.6632441842624921</v>
          </cell>
        </row>
        <row r="42">
          <cell r="O42">
            <v>181.6577317804412</v>
          </cell>
          <cell r="P42">
            <v>-0.6526372462371004</v>
          </cell>
        </row>
        <row r="47">
          <cell r="O47">
            <v>165.1876539783805</v>
          </cell>
          <cell r="P47">
            <v>-0.6091989960299014</v>
          </cell>
        </row>
        <row r="48">
          <cell r="O48">
            <v>178.0405812419791</v>
          </cell>
          <cell r="P48">
            <v>-0.6036062565672307</v>
          </cell>
        </row>
        <row r="49">
          <cell r="O49">
            <v>186.95603637908826</v>
          </cell>
          <cell r="P49">
            <v>-0.5973385358568848</v>
          </cell>
        </row>
        <row r="50">
          <cell r="O50">
            <v>192.78678151772814</v>
          </cell>
          <cell r="P50">
            <v>-0.5899700995025388</v>
          </cell>
        </row>
        <row r="51">
          <cell r="O51">
            <v>196.4470854530454</v>
          </cell>
          <cell r="P51">
            <v>-0.5820132667816189</v>
          </cell>
        </row>
        <row r="52">
          <cell r="O52">
            <v>198.3951260814957</v>
          </cell>
          <cell r="P52">
            <v>-0.5731696417058778</v>
          </cell>
        </row>
        <row r="53">
          <cell r="O53">
            <v>198.77989350058206</v>
          </cell>
          <cell r="P53">
            <v>-0.5638422032320918</v>
          </cell>
        </row>
        <row r="54">
          <cell r="O54">
            <v>197.80678894011174</v>
          </cell>
          <cell r="P54">
            <v>-0.553885694261746</v>
          </cell>
        </row>
        <row r="55">
          <cell r="O55">
            <v>195.4771629223311</v>
          </cell>
          <cell r="P55">
            <v>-0.5431440402046857</v>
          </cell>
        </row>
        <row r="56">
          <cell r="O56">
            <v>191.67859495808676</v>
          </cell>
          <cell r="P56">
            <v>-0.5318523069431151</v>
          </cell>
        </row>
        <row r="57">
          <cell r="O57">
            <v>186.28593034491297</v>
          </cell>
          <cell r="P57">
            <v>-0.5197396600150359</v>
          </cell>
        </row>
        <row r="58">
          <cell r="O58">
            <v>179.04529282170077</v>
          </cell>
          <cell r="P58">
            <v>-0.507115608884023</v>
          </cell>
        </row>
        <row r="59">
          <cell r="O59">
            <v>169.5704965161943</v>
          </cell>
          <cell r="P59">
            <v>-0.4933396757856654</v>
          </cell>
        </row>
        <row r="60">
          <cell r="O60">
            <v>157.24990032700651</v>
          </cell>
          <cell r="P60">
            <v>-0.4787903408554657</v>
          </cell>
        </row>
        <row r="61">
          <cell r="O61">
            <v>140.2893426549694</v>
          </cell>
          <cell r="P61">
            <v>-0.4635021370273096</v>
          </cell>
        </row>
        <row r="72">
          <cell r="O72">
            <v>103.8678988060364</v>
          </cell>
          <cell r="P72">
            <v>-0.3268494801752908</v>
          </cell>
        </row>
        <row r="73">
          <cell r="O73">
            <v>116.97068031077002</v>
          </cell>
          <cell r="P73">
            <v>-0.3163960523853646</v>
          </cell>
        </row>
        <row r="74">
          <cell r="O74">
            <v>124.38540401609183</v>
          </cell>
          <cell r="P74">
            <v>-0.3060447855019479</v>
          </cell>
        </row>
        <row r="75">
          <cell r="O75">
            <v>126.9506343646594</v>
          </cell>
          <cell r="P75">
            <v>-0.29536781640040477</v>
          </cell>
        </row>
        <row r="76">
          <cell r="O76">
            <v>125.64999275201042</v>
          </cell>
          <cell r="P76">
            <v>-0.2833675986125561</v>
          </cell>
        </row>
        <row r="77">
          <cell r="O77">
            <v>120.61920848467275</v>
          </cell>
          <cell r="P77">
            <v>-0.2699889150048618</v>
          </cell>
        </row>
        <row r="78">
          <cell r="O78">
            <v>111.28668841819632</v>
          </cell>
          <cell r="P78">
            <v>-0.25583793143957845</v>
          </cell>
        </row>
        <row r="79">
          <cell r="O79">
            <v>96.65180988093557</v>
          </cell>
          <cell r="P79">
            <v>-0.24045827362357386</v>
          </cell>
        </row>
      </sheetData>
      <sheetData sheetId="3">
        <row r="6">
          <cell r="M6">
            <v>-7.829455454545454E-06</v>
          </cell>
        </row>
        <row r="7">
          <cell r="M7">
            <v>-0.004352904612639874</v>
          </cell>
        </row>
        <row r="8">
          <cell r="M8">
            <v>-0.04666387906774721</v>
          </cell>
        </row>
        <row r="9">
          <cell r="M9">
            <v>-0.08816510333209439</v>
          </cell>
        </row>
        <row r="10">
          <cell r="M10">
            <v>-0.12932473383011736</v>
          </cell>
        </row>
        <row r="11">
          <cell r="M11">
            <v>-0.17029335958175434</v>
          </cell>
        </row>
        <row r="12">
          <cell r="M12">
            <v>-0.21129872517543874</v>
          </cell>
        </row>
        <row r="13">
          <cell r="M13">
            <v>-0.25243209734431343</v>
          </cell>
        </row>
        <row r="14">
          <cell r="M14">
            <v>-0.2939766016246563</v>
          </cell>
        </row>
        <row r="15">
          <cell r="M15">
            <v>-0.3360578703147423</v>
          </cell>
        </row>
        <row r="16">
          <cell r="M16">
            <v>-0.3788205015613247</v>
          </cell>
        </row>
        <row r="17">
          <cell r="M17">
            <v>-0.42258181905155917</v>
          </cell>
        </row>
        <row r="18">
          <cell r="M18">
            <v>-0.4676103714250752</v>
          </cell>
        </row>
        <row r="19">
          <cell r="M19">
            <v>-0.5142884104791888</v>
          </cell>
        </row>
        <row r="20">
          <cell r="M20">
            <v>-0.5627596874814667</v>
          </cell>
        </row>
        <row r="21">
          <cell r="M21">
            <v>-0.6155142377819834</v>
          </cell>
        </row>
        <row r="23">
          <cell r="M23">
            <v>-0.471884695094082</v>
          </cell>
        </row>
        <row r="24">
          <cell r="M24">
            <v>-0.4725847095030641</v>
          </cell>
        </row>
        <row r="25">
          <cell r="M25">
            <v>-0.5261554631417936</v>
          </cell>
        </row>
        <row r="26">
          <cell r="M26">
            <v>-0.5768430116951416</v>
          </cell>
        </row>
        <row r="27">
          <cell r="M27">
            <v>-0.62632377474028</v>
          </cell>
        </row>
        <row r="28">
          <cell r="M28">
            <v>-0.6748782498644672</v>
          </cell>
        </row>
        <row r="29">
          <cell r="M29">
            <v>-0.7229495947682708</v>
          </cell>
        </row>
        <row r="30">
          <cell r="M30">
            <v>-0.770882918956559</v>
          </cell>
        </row>
        <row r="31">
          <cell r="M31">
            <v>-0.8189315282179058</v>
          </cell>
        </row>
        <row r="32">
          <cell r="M32">
            <v>-0.8674766866019769</v>
          </cell>
        </row>
        <row r="33">
          <cell r="M33">
            <v>-0.9167679179694548</v>
          </cell>
        </row>
        <row r="34">
          <cell r="M34">
            <v>-0.9671283960386144</v>
          </cell>
        </row>
        <row r="35">
          <cell r="M35">
            <v>-1.0189111298928748</v>
          </cell>
        </row>
        <row r="36">
          <cell r="M36">
            <v>-1.072381236051545</v>
          </cell>
        </row>
        <row r="37">
          <cell r="M37">
            <v>-1.1280864983109464</v>
          </cell>
        </row>
        <row r="38">
          <cell r="M38">
            <v>-1.1866289424589562</v>
          </cell>
        </row>
        <row r="39">
          <cell r="M39">
            <v>-1.2484668110260242</v>
          </cell>
        </row>
        <row r="40">
          <cell r="M40">
            <v>-1.3146950729765248</v>
          </cell>
        </row>
        <row r="41">
          <cell r="M41">
            <v>-1.3862719757944502</v>
          </cell>
        </row>
        <row r="42">
          <cell r="M42">
            <v>-1.463643292735403</v>
          </cell>
        </row>
        <row r="47">
          <cell r="M47">
            <v>-0.9962057691997916</v>
          </cell>
        </row>
        <row r="48">
          <cell r="M48">
            <v>-1.0020586485015945</v>
          </cell>
        </row>
        <row r="49">
          <cell r="M49">
            <v>-1.0854266139488287</v>
          </cell>
        </row>
        <row r="50">
          <cell r="M50">
            <v>-1.1637762674259693</v>
          </cell>
        </row>
        <row r="51">
          <cell r="M51">
            <v>-1.239075168627491</v>
          </cell>
        </row>
        <row r="52">
          <cell r="M52">
            <v>-1.3126336149754054</v>
          </cell>
        </row>
        <row r="53">
          <cell r="M53">
            <v>-1.3853539176118572</v>
          </cell>
        </row>
        <row r="54">
          <cell r="M54">
            <v>-1.4583924395940684</v>
          </cell>
        </row>
        <row r="55">
          <cell r="M55">
            <v>-1.5324290050316072</v>
          </cell>
        </row>
        <row r="56">
          <cell r="M56">
            <v>-1.6083404901146503</v>
          </cell>
        </row>
        <row r="57">
          <cell r="M57">
            <v>-1.68723168296781</v>
          </cell>
        </row>
        <row r="58">
          <cell r="M58">
            <v>-1.7698720892038968</v>
          </cell>
        </row>
        <row r="59">
          <cell r="M59">
            <v>-1.857988197278325</v>
          </cell>
        </row>
        <row r="60">
          <cell r="M60">
            <v>-1.9528091483623131</v>
          </cell>
        </row>
        <row r="61">
          <cell r="M61">
            <v>-2.0562244163677725</v>
          </cell>
        </row>
        <row r="72">
          <cell r="M72">
            <v>-1.4315649793308114</v>
          </cell>
        </row>
        <row r="73">
          <cell r="M73">
            <v>-1.5031113978909254</v>
          </cell>
        </row>
        <row r="74">
          <cell r="M74">
            <v>-1.6262178333673354</v>
          </cell>
        </row>
        <row r="75">
          <cell r="M75">
            <v>-1.7448986966969309</v>
          </cell>
        </row>
        <row r="76">
          <cell r="M76">
            <v>-1.8630264814476016</v>
          </cell>
        </row>
        <row r="77">
          <cell r="M77">
            <v>-1.9834856507491039</v>
          </cell>
        </row>
        <row r="78">
          <cell r="M78">
            <v>-2.108555433516901</v>
          </cell>
        </row>
        <row r="79">
          <cell r="M79">
            <v>-2.240046943380341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7109375" style="28" customWidth="1"/>
    <col min="2" max="2" width="4.140625" style="28" customWidth="1"/>
    <col min="3" max="14" width="6.28125" style="26" customWidth="1"/>
    <col min="15" max="16" width="4.7109375" style="24" customWidth="1"/>
    <col min="17" max="16384" width="9.140625" style="24" customWidth="1"/>
  </cols>
  <sheetData>
    <row r="1" spans="1:2" ht="12.75">
      <c r="A1" s="25" t="s">
        <v>167</v>
      </c>
      <c r="B1" s="25"/>
    </row>
    <row r="2" ht="12.75">
      <c r="P2" s="26"/>
    </row>
    <row r="3" spans="1:10" ht="12.75">
      <c r="A3" s="27" t="s">
        <v>147</v>
      </c>
      <c r="B3" s="31" t="s">
        <v>160</v>
      </c>
      <c r="C3" s="26">
        <v>6</v>
      </c>
      <c r="D3" s="42">
        <v>3.5</v>
      </c>
      <c r="E3" s="26">
        <v>3.5</v>
      </c>
      <c r="G3" s="35"/>
      <c r="J3" s="35"/>
    </row>
    <row r="4" spans="1:10" ht="12.75">
      <c r="A4" s="27" t="s">
        <v>144</v>
      </c>
      <c r="C4" s="26">
        <v>1.8</v>
      </c>
      <c r="D4" s="42">
        <v>1.8</v>
      </c>
      <c r="E4" s="26">
        <v>1.8</v>
      </c>
      <c r="G4" s="35"/>
      <c r="J4" s="35"/>
    </row>
    <row r="5" spans="1:10" ht="12.75">
      <c r="A5" s="27" t="s">
        <v>150</v>
      </c>
      <c r="C5" s="26" t="s">
        <v>16</v>
      </c>
      <c r="D5" s="42" t="s">
        <v>148</v>
      </c>
      <c r="E5" s="26" t="s">
        <v>16</v>
      </c>
      <c r="G5" s="35"/>
      <c r="J5" s="35"/>
    </row>
    <row r="6" spans="1:10" ht="12.75">
      <c r="A6" s="27" t="s">
        <v>149</v>
      </c>
      <c r="B6" s="28" t="s">
        <v>159</v>
      </c>
      <c r="C6" s="40">
        <f>'6 micr no prox'!O28</f>
        <v>15.07953490651776</v>
      </c>
      <c r="D6" s="44">
        <f>'3.5 micr with prox'!O28</f>
        <v>11.813682563257554</v>
      </c>
      <c r="E6" s="40">
        <f>'3.5 micr no prox'!O28</f>
        <v>11.531447364865372</v>
      </c>
      <c r="G6" s="35"/>
      <c r="J6" s="35"/>
    </row>
    <row r="7" spans="1:10" ht="12.75">
      <c r="A7" s="27" t="s">
        <v>151</v>
      </c>
      <c r="B7" s="28" t="s">
        <v>159</v>
      </c>
      <c r="C7" s="40">
        <f>'6 micr no prox'!O30</f>
        <v>8.899397649748186</v>
      </c>
      <c r="D7" s="44">
        <f>'3.5 micr with prox'!O30</f>
        <v>6.972009381594623</v>
      </c>
      <c r="E7" s="40">
        <f>'3.5 micr no prox'!O30</f>
        <v>6.805444346477925</v>
      </c>
      <c r="G7" s="35"/>
      <c r="J7" s="35"/>
    </row>
    <row r="8" spans="1:10" s="30" customFormat="1" ht="12.75">
      <c r="A8" s="33" t="s">
        <v>152</v>
      </c>
      <c r="B8" s="29"/>
      <c r="C8" s="30">
        <f>'6 micr no prox'!O32</f>
        <v>0.0034829780715275745</v>
      </c>
      <c r="D8" s="43">
        <f>'3.5 micr with prox'!O32</f>
        <v>0.0044480930126961065</v>
      </c>
      <c r="E8" s="30">
        <f>'3.5 micr no prox'!O32</f>
        <v>0.004557622840408938</v>
      </c>
      <c r="G8" s="36"/>
      <c r="J8" s="36"/>
    </row>
    <row r="9" spans="1:10" s="30" customFormat="1" ht="12.75">
      <c r="A9" s="33" t="s">
        <v>153</v>
      </c>
      <c r="B9" s="29"/>
      <c r="C9" s="30">
        <f>'6 micr no prox'!O33</f>
        <v>0.10561850416094022</v>
      </c>
      <c r="D9" s="43">
        <f>'3.5 micr with prox'!O33</f>
        <v>0.13488483726331535</v>
      </c>
      <c r="E9" s="30">
        <f>'3.5 micr no prox'!O33</f>
        <v>0.13820624105238977</v>
      </c>
      <c r="G9" s="36"/>
      <c r="J9" s="36"/>
    </row>
    <row r="10" spans="1:10" s="30" customFormat="1" ht="12.75">
      <c r="A10" s="33" t="s">
        <v>154</v>
      </c>
      <c r="B10" s="29"/>
      <c r="C10" s="30">
        <f>'6 micr no prox'!O34</f>
        <v>0.0012024538601677313</v>
      </c>
      <c r="D10" s="43">
        <f>'3.5 micr with prox'!O34</f>
        <v>0.0015356475130363742</v>
      </c>
      <c r="E10" s="30">
        <f>'3.5 micr no prox'!O34</f>
        <v>0.00157346129234594</v>
      </c>
      <c r="G10" s="36"/>
      <c r="J10" s="36"/>
    </row>
    <row r="11" spans="1:10" s="30" customFormat="1" ht="12.75">
      <c r="A11" s="33" t="s">
        <v>155</v>
      </c>
      <c r="B11" s="29"/>
      <c r="C11" s="30">
        <f>'6 micr no prox'!O35</f>
        <v>0.2787839725192152</v>
      </c>
      <c r="D11" s="43">
        <f>'3.5 micr with prox'!O35</f>
        <v>0.3560335479432165</v>
      </c>
      <c r="E11" s="30">
        <f>'3.5 micr no prox'!O35</f>
        <v>0.3648005168566143</v>
      </c>
      <c r="G11" s="36"/>
      <c r="J11" s="36"/>
    </row>
    <row r="12" spans="1:10" s="30" customFormat="1" ht="12.75">
      <c r="A12" s="33" t="s">
        <v>156</v>
      </c>
      <c r="B12" s="29"/>
      <c r="C12" s="30">
        <f>'6 micr no prox'!O36</f>
        <v>0.6109120913881491</v>
      </c>
      <c r="D12" s="43">
        <f>'3.5 micr with prox'!O36</f>
        <v>0.4790656470413592</v>
      </c>
      <c r="E12" s="30">
        <f>'3.5 micr no prox'!O36</f>
        <v>0.4908621579582412</v>
      </c>
      <c r="G12" s="36"/>
      <c r="J12" s="36"/>
    </row>
    <row r="13" spans="1:10" s="30" customFormat="1" ht="12.75">
      <c r="A13" s="33" t="s">
        <v>157</v>
      </c>
      <c r="B13" s="29"/>
      <c r="C13" s="30">
        <f>'6 micr no prox'!O37</f>
        <v>0</v>
      </c>
      <c r="D13" s="43">
        <f>'3.5 micr with prox'!O37</f>
        <v>0.024032227226376605</v>
      </c>
      <c r="E13" s="30">
        <f>'3.5 micr no prox'!O37</f>
        <v>0</v>
      </c>
      <c r="G13" s="36"/>
      <c r="J13" s="36"/>
    </row>
    <row r="14" spans="1:10" ht="12.75">
      <c r="A14" s="27"/>
      <c r="D14" s="35"/>
      <c r="G14" s="35"/>
      <c r="J14" s="35"/>
    </row>
    <row r="15" spans="1:25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45"/>
      <c r="N15" s="46"/>
      <c r="O15" s="26"/>
      <c r="P15" s="26"/>
      <c r="Q15" s="26"/>
      <c r="R15" s="26"/>
      <c r="S15" s="38"/>
      <c r="T15" s="26"/>
      <c r="U15" s="35"/>
      <c r="V15" s="26"/>
      <c r="W15" s="26"/>
      <c r="X15" s="26"/>
      <c r="Y15" s="26"/>
    </row>
    <row r="16" spans="1:25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46"/>
      <c r="N16" s="4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</sheetData>
  <mergeCells count="1">
    <mergeCell ref="M15:N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64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7.00390625" style="12" customWidth="1"/>
    <col min="4" max="4" width="7.7109375" style="6" customWidth="1"/>
    <col min="5" max="5" width="9.57421875" style="3" customWidth="1"/>
    <col min="6" max="6" width="8.8515625" style="6" customWidth="1"/>
    <col min="7" max="9" width="8.57421875" style="2" customWidth="1"/>
    <col min="10" max="11" width="8.8515625" style="2" customWidth="1"/>
    <col min="12" max="12" width="9.00390625" style="2" customWidth="1"/>
    <col min="13" max="13" width="8.421875" style="2" customWidth="1"/>
    <col min="14" max="16" width="8.7109375" style="2" customWidth="1"/>
    <col min="17" max="17" width="8.57421875" style="5" customWidth="1"/>
    <col min="18" max="18" width="6.140625" style="2" customWidth="1"/>
    <col min="19" max="19" width="1.28515625" style="0" customWidth="1"/>
    <col min="20" max="28" width="9.00390625" style="0" customWidth="1"/>
    <col min="29" max="29" width="8.8515625" style="0" customWidth="1"/>
    <col min="30" max="33" width="9.57421875" style="0" customWidth="1"/>
    <col min="34" max="76" width="8.7109375" style="0" customWidth="1"/>
    <col min="77" max="16384" width="8.7109375" style="2" customWidth="1"/>
  </cols>
  <sheetData>
    <row r="1" spans="1:17" ht="16.5">
      <c r="A1" s="1" t="s">
        <v>168</v>
      </c>
      <c r="C1" s="15"/>
      <c r="D1" s="1"/>
      <c r="E1" s="1"/>
      <c r="F1" s="1"/>
      <c r="G1" s="19"/>
      <c r="H1" s="4"/>
      <c r="I1" s="32" t="s">
        <v>161</v>
      </c>
      <c r="K1" s="6"/>
      <c r="M1" s="6"/>
      <c r="Q1" s="2"/>
    </row>
    <row r="2" spans="1:17" ht="16.5">
      <c r="A2" s="6" t="s">
        <v>146</v>
      </c>
      <c r="C2" s="15"/>
      <c r="D2" s="1"/>
      <c r="E2" s="1"/>
      <c r="F2" s="1"/>
      <c r="G2" s="19"/>
      <c r="H2" s="4"/>
      <c r="K2" s="6"/>
      <c r="Q2" s="2"/>
    </row>
    <row r="3" ht="16.5"/>
    <row r="4" spans="1:8" ht="16.5">
      <c r="A4" s="47" t="s">
        <v>4</v>
      </c>
      <c r="B4" s="48"/>
      <c r="C4" s="48"/>
      <c r="D4" s="6" t="s">
        <v>7</v>
      </c>
      <c r="E4" s="3">
        <f>0.00973/2</f>
        <v>0.004865</v>
      </c>
      <c r="F4" s="6" t="s">
        <v>13</v>
      </c>
      <c r="H4" s="6" t="s">
        <v>0</v>
      </c>
    </row>
    <row r="5" spans="1:6" ht="16.5">
      <c r="A5" s="47" t="s">
        <v>5</v>
      </c>
      <c r="B5" s="48"/>
      <c r="C5" s="48"/>
      <c r="D5" s="6" t="s">
        <v>8</v>
      </c>
      <c r="E5" s="3">
        <f>0.001166/2</f>
        <v>0.000583</v>
      </c>
      <c r="F5" s="6" t="s">
        <v>13</v>
      </c>
    </row>
    <row r="6" spans="1:12" ht="16.5">
      <c r="A6" s="47" t="s">
        <v>6</v>
      </c>
      <c r="B6" s="48"/>
      <c r="C6" s="48"/>
      <c r="D6" s="6" t="s">
        <v>9</v>
      </c>
      <c r="E6" s="3">
        <v>0.074</v>
      </c>
      <c r="F6" s="6" t="s">
        <v>13</v>
      </c>
      <c r="H6" s="6" t="s">
        <v>1</v>
      </c>
      <c r="L6" s="2" t="s">
        <v>30</v>
      </c>
    </row>
    <row r="7" spans="1:6" ht="16.5">
      <c r="A7" s="47" t="s">
        <v>11</v>
      </c>
      <c r="B7" s="48"/>
      <c r="C7" s="48"/>
      <c r="D7" s="6" t="s">
        <v>12</v>
      </c>
      <c r="E7" s="3">
        <v>0.053</v>
      </c>
      <c r="F7" s="2" t="s">
        <v>14</v>
      </c>
    </row>
    <row r="8" spans="1:6" ht="16.5">
      <c r="A8" s="47" t="s">
        <v>17</v>
      </c>
      <c r="B8" s="48"/>
      <c r="C8" s="48"/>
      <c r="D8" s="6" t="s">
        <v>18</v>
      </c>
      <c r="E8" s="3">
        <v>4.8E-05</v>
      </c>
      <c r="F8" s="2" t="s">
        <v>14</v>
      </c>
    </row>
    <row r="9" spans="1:8" ht="16.5">
      <c r="A9" s="47" t="s">
        <v>15</v>
      </c>
      <c r="B9" s="48"/>
      <c r="C9" s="48"/>
      <c r="D9" s="6" t="s">
        <v>16</v>
      </c>
      <c r="E9" s="3">
        <v>30</v>
      </c>
      <c r="H9" s="6" t="s">
        <v>2</v>
      </c>
    </row>
    <row r="10" spans="1:6" ht="16.5">
      <c r="A10" s="47" t="s">
        <v>19</v>
      </c>
      <c r="B10" s="48"/>
      <c r="C10" s="48"/>
      <c r="D10" s="6" t="s">
        <v>20</v>
      </c>
      <c r="E10" s="3">
        <f>E7*2*E6*E4/E9/(E9-1)</f>
        <v>4.386328735632183E-08</v>
      </c>
      <c r="F10" s="6" t="s">
        <v>25</v>
      </c>
    </row>
    <row r="11" spans="1:6" ht="16.5">
      <c r="A11" s="47" t="s">
        <v>21</v>
      </c>
      <c r="B11" s="48"/>
      <c r="C11" s="48"/>
      <c r="D11" s="6" t="s">
        <v>22</v>
      </c>
      <c r="E11" s="3">
        <f>E8*E6*E5/2/E9</f>
        <v>3.45136E-11</v>
      </c>
      <c r="F11" s="6" t="s">
        <v>25</v>
      </c>
    </row>
    <row r="12" spans="1:12" ht="16.5">
      <c r="A12" s="47" t="s">
        <v>24</v>
      </c>
      <c r="B12" s="48"/>
      <c r="C12" s="48"/>
      <c r="D12" s="8" t="s">
        <v>99</v>
      </c>
      <c r="E12" s="3">
        <f>E8*E5*2*E4/SQRT(E6^2+16*E4^2)</f>
        <v>3.5585299123758827E-09</v>
      </c>
      <c r="F12" s="6" t="s">
        <v>23</v>
      </c>
      <c r="H12" s="6" t="s">
        <v>10</v>
      </c>
      <c r="L12" s="9"/>
    </row>
    <row r="13" spans="1:6" ht="16.5">
      <c r="A13" s="47" t="s">
        <v>26</v>
      </c>
      <c r="B13" s="48"/>
      <c r="C13" s="48"/>
      <c r="D13" s="8" t="s">
        <v>100</v>
      </c>
      <c r="E13" s="3">
        <f>4*PI()*10^-7</f>
        <v>1.2566370614359173E-06</v>
      </c>
      <c r="F13" s="6" t="s">
        <v>27</v>
      </c>
    </row>
    <row r="14" spans="1:8" ht="16.5">
      <c r="A14" s="47" t="s">
        <v>31</v>
      </c>
      <c r="B14" s="48"/>
      <c r="C14" s="48"/>
      <c r="D14" s="8" t="s">
        <v>101</v>
      </c>
      <c r="E14" s="5">
        <v>0.826</v>
      </c>
      <c r="H14" s="6"/>
    </row>
    <row r="15" spans="1:8" ht="16.5">
      <c r="A15" s="47" t="s">
        <v>32</v>
      </c>
      <c r="B15" s="48"/>
      <c r="C15" s="48"/>
      <c r="D15" s="8" t="s">
        <v>33</v>
      </c>
      <c r="E15" s="5">
        <v>0.872</v>
      </c>
      <c r="H15" s="11" t="s">
        <v>3</v>
      </c>
    </row>
    <row r="16" spans="1:5" ht="16.5">
      <c r="A16" s="6" t="s">
        <v>144</v>
      </c>
      <c r="B16" s="7"/>
      <c r="C16" s="7"/>
      <c r="D16" s="6" t="s">
        <v>145</v>
      </c>
      <c r="E16" s="5">
        <v>1.8</v>
      </c>
    </row>
    <row r="17" spans="1:5" ht="16.5">
      <c r="A17" s="47" t="s">
        <v>34</v>
      </c>
      <c r="B17" s="48"/>
      <c r="C17" s="48"/>
      <c r="D17" s="8" t="s">
        <v>102</v>
      </c>
      <c r="E17" s="5">
        <f>1/(1+E16)</f>
        <v>0.35714285714285715</v>
      </c>
    </row>
    <row r="18" spans="1:8" ht="16.5">
      <c r="A18" s="6" t="s">
        <v>69</v>
      </c>
      <c r="B18" s="7"/>
      <c r="C18" s="23"/>
      <c r="D18" s="8" t="s">
        <v>103</v>
      </c>
      <c r="E18" s="3">
        <f>0.000000000916*48/205</f>
        <v>2.144780487804878E-10</v>
      </c>
      <c r="F18" s="6" t="s">
        <v>23</v>
      </c>
      <c r="H18" s="11" t="s">
        <v>131</v>
      </c>
    </row>
    <row r="19" spans="1:6" ht="16.5">
      <c r="A19" s="47" t="s">
        <v>70</v>
      </c>
      <c r="B19" s="48"/>
      <c r="C19" s="48"/>
      <c r="D19" s="10" t="s">
        <v>71</v>
      </c>
      <c r="E19" s="3">
        <v>0.004</v>
      </c>
      <c r="F19" s="2" t="s">
        <v>13</v>
      </c>
    </row>
    <row r="20" spans="1:5" ht="16.5">
      <c r="A20" s="47" t="s">
        <v>72</v>
      </c>
      <c r="B20" s="48"/>
      <c r="C20" s="48"/>
      <c r="D20" s="8" t="s">
        <v>28</v>
      </c>
      <c r="E20" s="3">
        <f>E13/2/E18*(E19/2/PI())^2</f>
        <v>0.001187291242133863</v>
      </c>
    </row>
    <row r="21" spans="1:11" ht="16.5">
      <c r="A21" s="47" t="s">
        <v>49</v>
      </c>
      <c r="B21" s="48"/>
      <c r="C21" s="48"/>
      <c r="D21" s="10" t="s">
        <v>50</v>
      </c>
      <c r="E21" s="3">
        <v>5.7E-06</v>
      </c>
      <c r="F21" s="6" t="s">
        <v>13</v>
      </c>
      <c r="K21" s="6"/>
    </row>
    <row r="22" spans="1:11" ht="18.75">
      <c r="A22" s="47" t="s">
        <v>55</v>
      </c>
      <c r="B22" s="48"/>
      <c r="C22" s="48"/>
      <c r="D22" s="10" t="s">
        <v>104</v>
      </c>
      <c r="E22" s="3">
        <v>44700000000</v>
      </c>
      <c r="F22" s="6" t="s">
        <v>56</v>
      </c>
      <c r="J22" s="6" t="s">
        <v>132</v>
      </c>
      <c r="K22" s="6"/>
    </row>
    <row r="23" spans="1:11" ht="18.75">
      <c r="A23" s="47" t="s">
        <v>55</v>
      </c>
      <c r="B23" s="48"/>
      <c r="C23" s="48"/>
      <c r="D23" s="10" t="s">
        <v>105</v>
      </c>
      <c r="E23" s="14">
        <v>0.17999710385064013</v>
      </c>
      <c r="F23" s="6" t="s">
        <v>35</v>
      </c>
      <c r="J23" s="6"/>
      <c r="K23" s="6"/>
    </row>
    <row r="24" spans="1:76" ht="18.75">
      <c r="A24" s="47" t="s">
        <v>55</v>
      </c>
      <c r="B24" s="48"/>
      <c r="C24" s="48"/>
      <c r="D24" s="10" t="s">
        <v>108</v>
      </c>
      <c r="E24" s="3">
        <v>3030000000</v>
      </c>
      <c r="F24" s="6" t="s">
        <v>56</v>
      </c>
      <c r="J24" s="6"/>
      <c r="K24" s="6"/>
      <c r="Q24" s="2"/>
      <c r="R24"/>
      <c r="BX24" s="2"/>
    </row>
    <row r="25" spans="1:76" ht="18.75">
      <c r="A25" s="47" t="s">
        <v>55</v>
      </c>
      <c r="B25" s="48"/>
      <c r="C25" s="48"/>
      <c r="D25" s="10" t="s">
        <v>109</v>
      </c>
      <c r="E25" s="3">
        <v>-291000000</v>
      </c>
      <c r="F25" s="6" t="s">
        <v>74</v>
      </c>
      <c r="Q25" s="2"/>
      <c r="R25"/>
      <c r="BX25" s="2"/>
    </row>
    <row r="26" spans="1:76" ht="16.5">
      <c r="A26" s="47" t="s">
        <v>129</v>
      </c>
      <c r="B26" s="46"/>
      <c r="C26" s="46"/>
      <c r="D26" s="39" t="s">
        <v>162</v>
      </c>
      <c r="E26" s="34">
        <v>0</v>
      </c>
      <c r="F26" s="6" t="s">
        <v>130</v>
      </c>
      <c r="N26" s="11" t="s">
        <v>95</v>
      </c>
      <c r="O26" s="12">
        <f>R106</f>
        <v>1.4499552794728614</v>
      </c>
      <c r="P26" s="13" t="s">
        <v>66</v>
      </c>
      <c r="Q26" s="2"/>
      <c r="R26"/>
      <c r="BX26" s="2"/>
    </row>
    <row r="27" spans="1:76" ht="16.5">
      <c r="A27" s="47" t="s">
        <v>129</v>
      </c>
      <c r="B27" s="46"/>
      <c r="C27" s="46"/>
      <c r="D27" s="41" t="s">
        <v>163</v>
      </c>
      <c r="E27" s="40">
        <v>10.99697826581143</v>
      </c>
      <c r="F27" s="6" t="s">
        <v>137</v>
      </c>
      <c r="H27" s="6" t="s">
        <v>64</v>
      </c>
      <c r="N27" s="11" t="s">
        <v>143</v>
      </c>
      <c r="O27" s="12">
        <f>O26*4</f>
        <v>5.799821117891446</v>
      </c>
      <c r="P27" s="13" t="s">
        <v>66</v>
      </c>
      <c r="Q27" s="2"/>
      <c r="R27"/>
      <c r="BW27" s="2"/>
      <c r="BX27" s="2"/>
    </row>
    <row r="28" spans="1:76" ht="16.5">
      <c r="A28" s="47" t="s">
        <v>129</v>
      </c>
      <c r="B28" s="46"/>
      <c r="C28" s="46"/>
      <c r="D28" s="41" t="s">
        <v>164</v>
      </c>
      <c r="E28" s="34">
        <v>0</v>
      </c>
      <c r="H28" s="2" t="s">
        <v>65</v>
      </c>
      <c r="I28" s="2" t="s">
        <v>106</v>
      </c>
      <c r="J28" s="2" t="s">
        <v>107</v>
      </c>
      <c r="N28" s="11" t="s">
        <v>96</v>
      </c>
      <c r="O28" s="37">
        <f>O27*J34</f>
        <v>15.07953490651776</v>
      </c>
      <c r="P28" s="13" t="s">
        <v>66</v>
      </c>
      <c r="Q28" s="2"/>
      <c r="R28"/>
      <c r="BW28" s="2"/>
      <c r="BX28" s="2"/>
    </row>
    <row r="29" spans="1:76" ht="16.5">
      <c r="A29" s="47" t="s">
        <v>129</v>
      </c>
      <c r="B29" s="46"/>
      <c r="C29" s="46"/>
      <c r="D29" s="41" t="s">
        <v>165</v>
      </c>
      <c r="E29" s="40">
        <v>2.6952802014687594</v>
      </c>
      <c r="H29" s="2">
        <v>1</v>
      </c>
      <c r="I29" s="16">
        <v>0</v>
      </c>
      <c r="J29" s="16">
        <f>'[1]coil geom 2'!$B$16</f>
        <v>15.673373548625944</v>
      </c>
      <c r="N29" s="11"/>
      <c r="O29" s="15"/>
      <c r="P29" s="13"/>
      <c r="Q29" s="2"/>
      <c r="R29"/>
      <c r="BW29" s="2"/>
      <c r="BX29" s="2"/>
    </row>
    <row r="30" spans="1:76" ht="16.5">
      <c r="A30" s="47" t="s">
        <v>97</v>
      </c>
      <c r="B30" s="48"/>
      <c r="C30" s="48"/>
      <c r="D30" s="6" t="s">
        <v>75</v>
      </c>
      <c r="E30" s="16">
        <v>4</v>
      </c>
      <c r="F30" s="6" t="s">
        <v>35</v>
      </c>
      <c r="H30" s="2">
        <v>2</v>
      </c>
      <c r="I30" s="16">
        <f>'[1]coil geom 2'!$C$16</f>
        <v>17.081863443783423</v>
      </c>
      <c r="J30" s="16">
        <f>'[1]coil geom 2'!$D$16</f>
        <v>36.23820889210402</v>
      </c>
      <c r="K30" s="16"/>
      <c r="N30" s="11" t="s">
        <v>94</v>
      </c>
      <c r="O30" s="37">
        <f>O28*2*E33/J36</f>
        <v>8.899397649748186</v>
      </c>
      <c r="P30" s="13" t="s">
        <v>66</v>
      </c>
      <c r="Q30" s="13"/>
      <c r="R30"/>
      <c r="BW30" s="2"/>
      <c r="BX30" s="2"/>
    </row>
    <row r="31" spans="1:76" ht="16.5">
      <c r="A31" s="47" t="s">
        <v>36</v>
      </c>
      <c r="B31" s="48"/>
      <c r="C31" s="48"/>
      <c r="D31" s="6" t="s">
        <v>76</v>
      </c>
      <c r="E31" s="14">
        <v>2.1215</v>
      </c>
      <c r="F31" s="6" t="s">
        <v>35</v>
      </c>
      <c r="H31" s="2">
        <v>3</v>
      </c>
      <c r="I31" s="16">
        <f>'[1]coil geom 2'!$E$16</f>
        <v>41.284249216564326</v>
      </c>
      <c r="J31" s="16">
        <f>'[1]coil geom 2'!$F$16</f>
        <v>55.21613681534294</v>
      </c>
      <c r="K31" s="16"/>
      <c r="N31" s="11"/>
      <c r="O31" s="17"/>
      <c r="P31" s="17"/>
      <c r="Q31" s="13"/>
      <c r="R31" s="5"/>
      <c r="BX31" s="2"/>
    </row>
    <row r="32" spans="1:76" ht="16.5">
      <c r="A32" s="47" t="s">
        <v>110</v>
      </c>
      <c r="B32" s="48"/>
      <c r="C32" s="48"/>
      <c r="D32" s="6" t="s">
        <v>37</v>
      </c>
      <c r="E32" s="16">
        <v>0.1</v>
      </c>
      <c r="H32" s="2">
        <v>4</v>
      </c>
      <c r="I32" s="16">
        <f>'[1]coil geom 2'!$G$16</f>
        <v>66.20526072708387</v>
      </c>
      <c r="J32" s="16">
        <f>'[1]coil geom 2'!$H$16</f>
        <v>73.17120452647318</v>
      </c>
      <c r="K32" s="16"/>
      <c r="L32" s="6"/>
      <c r="N32" s="11" t="s">
        <v>78</v>
      </c>
      <c r="O32" s="18">
        <f>K107</f>
        <v>0.0034829780715275745</v>
      </c>
      <c r="P32" s="18"/>
      <c r="R32"/>
      <c r="BX32" s="2"/>
    </row>
    <row r="33" spans="1:76" ht="16.5">
      <c r="A33" s="47" t="s">
        <v>38</v>
      </c>
      <c r="B33" s="48"/>
      <c r="C33" s="48"/>
      <c r="D33" s="6" t="s">
        <v>93</v>
      </c>
      <c r="E33" s="16">
        <v>3.6</v>
      </c>
      <c r="F33" s="6" t="s">
        <v>29</v>
      </c>
      <c r="K33" s="6"/>
      <c r="N33" s="11" t="s">
        <v>79</v>
      </c>
      <c r="O33" s="18">
        <f>L107</f>
        <v>0.10561850416094022</v>
      </c>
      <c r="P33" s="18"/>
      <c r="R33"/>
      <c r="BX33" s="2"/>
    </row>
    <row r="34" spans="1:18" ht="16.5">
      <c r="A34" s="47" t="s">
        <v>84</v>
      </c>
      <c r="B34" s="48"/>
      <c r="C34" s="48"/>
      <c r="D34" s="6" t="s">
        <v>86</v>
      </c>
      <c r="E34" s="16">
        <f>E30*(1-E32)/E33</f>
        <v>1</v>
      </c>
      <c r="F34" s="6" t="s">
        <v>85</v>
      </c>
      <c r="I34" s="11" t="s">
        <v>82</v>
      </c>
      <c r="J34" s="2">
        <v>2.6</v>
      </c>
      <c r="K34" s="6" t="s">
        <v>77</v>
      </c>
      <c r="N34" s="11" t="s">
        <v>80</v>
      </c>
      <c r="O34" s="18">
        <f>M107</f>
        <v>0.0012024538601677313</v>
      </c>
      <c r="P34" s="18"/>
      <c r="Q34" s="2"/>
      <c r="R34"/>
    </row>
    <row r="35" spans="1:18" ht="16.5">
      <c r="A35" s="47" t="s">
        <v>88</v>
      </c>
      <c r="B35" s="48"/>
      <c r="C35" s="48"/>
      <c r="D35" s="6" t="s">
        <v>89</v>
      </c>
      <c r="E35" s="16">
        <v>0</v>
      </c>
      <c r="F35" s="6" t="s">
        <v>29</v>
      </c>
      <c r="G35" s="6"/>
      <c r="H35" s="6"/>
      <c r="I35" s="11" t="s">
        <v>87</v>
      </c>
      <c r="J35" s="3">
        <f>'[1]coil geom 2'!$B$20</f>
        <v>7.888866402398716E-06</v>
      </c>
      <c r="K35" s="6" t="s">
        <v>51</v>
      </c>
      <c r="N35" s="11" t="s">
        <v>81</v>
      </c>
      <c r="O35" s="18">
        <f>N107</f>
        <v>0.2787839725192152</v>
      </c>
      <c r="P35" s="18"/>
      <c r="Q35" s="3"/>
      <c r="R35"/>
    </row>
    <row r="36" spans="1:18" ht="16.5">
      <c r="A36" s="47" t="s">
        <v>90</v>
      </c>
      <c r="B36" s="48"/>
      <c r="C36" s="48"/>
      <c r="D36" s="6" t="s">
        <v>92</v>
      </c>
      <c r="E36" s="16">
        <v>5</v>
      </c>
      <c r="F36" s="6" t="s">
        <v>29</v>
      </c>
      <c r="H36" s="11"/>
      <c r="I36" s="11" t="s">
        <v>91</v>
      </c>
      <c r="J36" s="2">
        <f>E35+E36+2*E33</f>
        <v>12.2</v>
      </c>
      <c r="K36" s="6" t="s">
        <v>29</v>
      </c>
      <c r="N36" s="11" t="s">
        <v>83</v>
      </c>
      <c r="O36" s="18">
        <f>O107</f>
        <v>0.6109120913881491</v>
      </c>
      <c r="P36" s="18"/>
      <c r="Q36" s="3"/>
      <c r="R36"/>
    </row>
    <row r="37" spans="1:18" ht="16.5">
      <c r="A37" s="6" t="s">
        <v>112</v>
      </c>
      <c r="B37" s="7"/>
      <c r="C37" s="23"/>
      <c r="D37" s="6" t="s">
        <v>113</v>
      </c>
      <c r="E37" s="16">
        <v>1.55</v>
      </c>
      <c r="H37" s="11"/>
      <c r="I37" s="11" t="s">
        <v>111</v>
      </c>
      <c r="J37" s="16">
        <f>J36/2/E33</f>
        <v>1.6944444444444442</v>
      </c>
      <c r="K37" s="6"/>
      <c r="N37" s="11" t="s">
        <v>158</v>
      </c>
      <c r="O37" s="18">
        <f>P107</f>
        <v>0</v>
      </c>
      <c r="P37" s="18"/>
      <c r="Q37" s="2"/>
      <c r="R37" s="3"/>
    </row>
    <row r="38" spans="1:77" ht="16.5">
      <c r="A38" s="6" t="s">
        <v>116</v>
      </c>
      <c r="B38" s="7"/>
      <c r="C38" s="23"/>
      <c r="D38" s="6" t="s">
        <v>114</v>
      </c>
      <c r="E38" s="16">
        <v>0.61</v>
      </c>
      <c r="H38" s="11"/>
      <c r="I38" s="11"/>
      <c r="J38" s="16"/>
      <c r="K38" s="6"/>
      <c r="N38" s="11"/>
      <c r="O38" s="18"/>
      <c r="P38" s="18"/>
      <c r="Q38" s="2"/>
      <c r="R38" s="3"/>
      <c r="S38" s="2"/>
      <c r="BY38"/>
    </row>
    <row r="39" spans="1:77" ht="16.5">
      <c r="A39" s="6" t="s">
        <v>117</v>
      </c>
      <c r="B39" s="7"/>
      <c r="C39" s="23"/>
      <c r="D39" s="6" t="s">
        <v>115</v>
      </c>
      <c r="E39" s="16">
        <f>1.19*0.9</f>
        <v>1.071</v>
      </c>
      <c r="H39" s="11"/>
      <c r="I39" s="11"/>
      <c r="J39" s="16"/>
      <c r="K39" s="6"/>
      <c r="N39" s="11"/>
      <c r="O39" s="18"/>
      <c r="P39" s="18"/>
      <c r="Q39" s="2"/>
      <c r="R39" s="3"/>
      <c r="S39" s="2"/>
      <c r="BY39"/>
    </row>
    <row r="40" spans="17:28" ht="16.5">
      <c r="Q40" s="2" t="s">
        <v>59</v>
      </c>
      <c r="R40" s="5" t="s">
        <v>63</v>
      </c>
      <c r="T40" s="51" t="s">
        <v>118</v>
      </c>
      <c r="U40" s="53"/>
      <c r="V40" s="53"/>
      <c r="W40" s="53"/>
      <c r="X40" s="53"/>
      <c r="Y40" s="53"/>
      <c r="Z40" s="53"/>
      <c r="AA40" s="53"/>
      <c r="AB40" s="53"/>
    </row>
    <row r="41" spans="1:29" ht="16.5">
      <c r="A41" s="52" t="s">
        <v>73</v>
      </c>
      <c r="B41" s="52"/>
      <c r="C41" s="47"/>
      <c r="D41" s="47"/>
      <c r="E41" s="49"/>
      <c r="F41" s="49" t="s">
        <v>166</v>
      </c>
      <c r="G41" s="50"/>
      <c r="H41" s="50"/>
      <c r="I41" s="50"/>
      <c r="J41" s="50"/>
      <c r="K41" s="52" t="s">
        <v>57</v>
      </c>
      <c r="L41" s="52"/>
      <c r="M41" s="52"/>
      <c r="N41" s="52"/>
      <c r="O41" s="52"/>
      <c r="P41" s="52"/>
      <c r="Q41" s="2" t="s">
        <v>60</v>
      </c>
      <c r="R41" s="5" t="s">
        <v>61</v>
      </c>
      <c r="T41" s="51" t="s">
        <v>127</v>
      </c>
      <c r="U41" s="51"/>
      <c r="V41" s="51"/>
      <c r="W41" s="51"/>
      <c r="X41" s="22"/>
      <c r="Y41" s="51" t="s">
        <v>135</v>
      </c>
      <c r="Z41" s="51"/>
      <c r="AA41" s="51"/>
      <c r="AB41" s="51"/>
      <c r="AC41" s="46"/>
    </row>
    <row r="42" spans="1:34" ht="16.5">
      <c r="A42" s="2" t="s">
        <v>39</v>
      </c>
      <c r="B42" s="2" t="s">
        <v>40</v>
      </c>
      <c r="C42" s="12" t="s">
        <v>41</v>
      </c>
      <c r="D42" s="6" t="s">
        <v>42</v>
      </c>
      <c r="E42" s="3" t="s">
        <v>44</v>
      </c>
      <c r="F42" s="6" t="s">
        <v>43</v>
      </c>
      <c r="G42" s="6" t="s">
        <v>52</v>
      </c>
      <c r="H42" s="6" t="s">
        <v>53</v>
      </c>
      <c r="I42" s="3" t="s">
        <v>54</v>
      </c>
      <c r="J42" s="3" t="s">
        <v>44</v>
      </c>
      <c r="K42" s="2" t="s">
        <v>45</v>
      </c>
      <c r="L42" s="2" t="s">
        <v>46</v>
      </c>
      <c r="M42" s="2" t="s">
        <v>47</v>
      </c>
      <c r="N42" s="2" t="s">
        <v>48</v>
      </c>
      <c r="O42" s="2" t="s">
        <v>133</v>
      </c>
      <c r="P42" s="2" t="s">
        <v>142</v>
      </c>
      <c r="Q42" s="2" t="s">
        <v>58</v>
      </c>
      <c r="R42" s="5" t="s">
        <v>62</v>
      </c>
      <c r="T42" s="22" t="s">
        <v>119</v>
      </c>
      <c r="U42" s="22" t="s">
        <v>120</v>
      </c>
      <c r="V42" s="22" t="s">
        <v>121</v>
      </c>
      <c r="W42" s="22" t="s">
        <v>122</v>
      </c>
      <c r="X42" s="22" t="s">
        <v>128</v>
      </c>
      <c r="Y42" s="22" t="s">
        <v>123</v>
      </c>
      <c r="Z42" s="22" t="s">
        <v>124</v>
      </c>
      <c r="AA42" s="22" t="s">
        <v>125</v>
      </c>
      <c r="AB42" s="22" t="s">
        <v>126</v>
      </c>
      <c r="AC42" s="22" t="s">
        <v>134</v>
      </c>
      <c r="AD42" s="22" t="s">
        <v>136</v>
      </c>
      <c r="AE42" s="22" t="s">
        <v>138</v>
      </c>
      <c r="AF42" s="22" t="s">
        <v>139</v>
      </c>
      <c r="AG42" s="22" t="s">
        <v>140</v>
      </c>
      <c r="AH42" s="22" t="s">
        <v>141</v>
      </c>
    </row>
    <row r="43" spans="1:34" ht="16.5">
      <c r="A43" s="20">
        <f>'[1]coil geom 2'!$A24</f>
        <v>0</v>
      </c>
      <c r="B43" s="5">
        <f>'[2]Bf'!$P6</f>
        <v>-0.8219977069090909</v>
      </c>
      <c r="C43" s="12">
        <f>'[2]Bf'!$O6</f>
        <v>244.26680129999903</v>
      </c>
      <c r="D43" s="6">
        <f>'[2]Br'!$M6</f>
        <v>-7.829455454545454E-06</v>
      </c>
      <c r="E43" s="19">
        <f aca="true" t="shared" si="0" ref="E43:E58">SQRT(B43^2+D43^2)</f>
        <v>0.8219977069463784</v>
      </c>
      <c r="F43" s="19">
        <f aca="true" t="shared" si="1" ref="F43:F58">-B43*$E$30*(1-$E$32)/$E$31/$E$33</f>
        <v>0.3874606207443275</v>
      </c>
      <c r="G43" s="19">
        <f aca="true" t="shared" si="2" ref="G43:G58">C43*$E$30*(1-$E$32)/$E$31/$E$33</f>
        <v>115.13872321470609</v>
      </c>
      <c r="H43" s="19">
        <f aca="true" t="shared" si="3" ref="H43:H58">-D43*$E$30*(1-$E$32)/$E$31/$E$33</f>
        <v>3.690528142609217E-06</v>
      </c>
      <c r="I43" s="19">
        <f aca="true" t="shared" si="4" ref="I43:I58">E43*$E$30*(1-$E$32)/$E$31/$E$33</f>
        <v>0.3874606207619036</v>
      </c>
      <c r="J43" s="19">
        <f aca="true" t="shared" si="5" ref="J43:J58">E43*E$30/E$31</f>
        <v>1.549842483047614</v>
      </c>
      <c r="K43" s="3">
        <f aca="true" t="shared" si="6" ref="K43:K58">E$37*E$14/120*E$6*F43^2/E$7*E$4*E$9*(E$9-1)/E$5</f>
        <v>16.235850058062976</v>
      </c>
      <c r="L43" s="3">
        <f aca="true" t="shared" si="7" ref="L43:L58">E$37*E$14/6*F43^2*E$4/E$8/E$5*SQRT(E$6^2+16*E$4^2)*(1+(G43*E$4/F43)^2/15)</f>
        <v>485.50350407186255</v>
      </c>
      <c r="M43" s="3">
        <f aca="true" t="shared" si="8" ref="M43:M58">E$38*E$14*H43^2/8*E$5/E$8/E$4*SQRT(E$6^2+16*E$4^2)</f>
        <v>1.6386772434104644E-10</v>
      </c>
      <c r="N43" s="3">
        <f aca="true" t="shared" si="9" ref="N43:N58">E$37*2*E$14*E$15*I43^2/E$13*E$20</f>
        <v>316.70926342296343</v>
      </c>
      <c r="O43" s="3">
        <f aca="true" t="shared" si="10" ref="O43:O58">(Y43+Z43+AA43+AB43+AC43)/5</f>
        <v>1455.3524742220545</v>
      </c>
      <c r="P43" s="3">
        <f aca="true" t="shared" si="11" ref="P43:P58">(AD43+AE43+AF43+AG43+AH43)/5</f>
        <v>0</v>
      </c>
      <c r="Q43" s="3">
        <f aca="true" t="shared" si="12" ref="Q43:Q58">SUM(K43:P43)</f>
        <v>2273.801091775107</v>
      </c>
      <c r="R43" s="5">
        <f aca="true" t="shared" si="13" ref="R43:R57">Q43*J$35</f>
        <v>0.017937713038642163</v>
      </c>
      <c r="T43" s="22">
        <f aca="true" t="shared" si="14" ref="T43:T58">SQRT(($B43-$C43*0.8*$E$4)^2+$D43^2)*$E$30/$E$31</f>
        <v>3.3423221260164553</v>
      </c>
      <c r="U43" s="22">
        <f aca="true" t="shared" si="15" ref="U43:U58">SQRT(($B43-$C43*0.4*$E$4)^2+$D43^2)*$E$30/$E$31</f>
        <v>2.446082304525127</v>
      </c>
      <c r="V43" s="22">
        <f aca="true" t="shared" si="16" ref="V43:V58">SQRT(($B43)^2+$D43^2)*$E$30/$E$31</f>
        <v>1.549842483047614</v>
      </c>
      <c r="W43" s="22">
        <f aca="true" t="shared" si="17" ref="W43:W58">SQRT(($B43+$C43*0.4*$E$4)^2+$D43^2)*$E$30/$E$31</f>
        <v>0.6536026616407444</v>
      </c>
      <c r="X43" s="22">
        <f aca="true" t="shared" si="18" ref="X43:X58">SQRT(($B43+$C43*0.8*$E$4)^2+$D43^2)*$E$30/$E$31</f>
        <v>0.2426371604783004</v>
      </c>
      <c r="Y43" s="22">
        <f aca="true" t="shared" si="19" ref="Y43:Y58">$E$39*$E$14*$E$15*$E$17/$E$33*2/3*$E$21/PI()*($E$22*$E$23*LN((T43+$E$23)/($E$32*T43+$E$23))+$E$24*T43*(1-$E$32)+$E$25*T43^2/2*(1-$E$32^2))</f>
        <v>2127.8781046638496</v>
      </c>
      <c r="Z43" s="22">
        <f aca="true" t="shared" si="20" ref="Z43:Z58">$E$39*$E$14*$E$15*$E$17/$E$33*2/3*$E$21/PI()*($E$22*$E$23*LN((U43+$E$23)/($E$32*U43+$E$23))+$E$24*U43*(1-$E$32)+$E$25*U43^2/2*(1-$E$32^2))</f>
        <v>1894.7556414758863</v>
      </c>
      <c r="AA43" s="22">
        <f aca="true" t="shared" si="21" ref="AA43:AA58">$E$39*$E$14*$E$15*$E$17/$E$33*2/3*$E$21/PI()*($E$22*$E$23*LN((V43+$E$23)/($E$32*V43+$E$23))+$E$24*V43*(1-$E$32)+$E$25*V43^2/2*(1-$E$32^2))</f>
        <v>1581.9255787715147</v>
      </c>
      <c r="AB43" s="22">
        <f aca="true" t="shared" si="22" ref="AB43:AB58">$E$39*$E$14*$E$15*$E$17/$E$33*2/3*$E$21/PI()*($E$22*$E$23*LN((W43+$E$23)/($E$32*W43+$E$23))+$E$24*W43*(1-$E$32)+$E$25*W43^2/2*(1-$E$32^2))</f>
        <v>1070.1968080815464</v>
      </c>
      <c r="AC43" s="22">
        <f aca="true" t="shared" si="23" ref="AC43:AC58">$E$39*$E$14*$E$15*$E$17/$E$33*2/3*$E$21/PI()*($E$22*$E$23*LN((X43+$E$23)/($E$32*X43+$E$23))+$E$24*X43*(1-$E$32)+$E$25*X43^2/2*(1-$E$32^2))</f>
        <v>602.0062381174749</v>
      </c>
      <c r="AD43" s="22">
        <f aca="true" t="shared" si="24" ref="AD43:AD58">$E$14*$E$15*$E$17/$E$13/$E$33*($E$26/$E$27*(EXP(-$E$27*$E$32*T43)-EXP(-$E$27*T43))+$E$28/$E$29*(EXP(-$E$29*$E$32*T43)-EXP(-$E$29*T43)))</f>
        <v>0</v>
      </c>
      <c r="AE43" s="22">
        <f aca="true" t="shared" si="25" ref="AE43:AE58">$E$14*$E$15*$E$17/$E$13/$E$33*($E$26/$E$27*(EXP(-$E$27*$E$32*U43)-EXP(-$E$27*U43))+$E$28/$E$29*(EXP(-$E$29*$E$32*U43)-EXP(-$E$29*U43)))</f>
        <v>0</v>
      </c>
      <c r="AF43" s="22">
        <f aca="true" t="shared" si="26" ref="AF43:AF58">$E$14*$E$15*$E$17/$E$13/$E$33*($E$26/$E$27*(EXP(-$E$27*$E$32*V43)-EXP(-$E$27*V43))+$E$28/$E$29*(EXP(-$E$29*$E$32*V43)-EXP(-$E$29*V43)))</f>
        <v>0</v>
      </c>
      <c r="AG43" s="22">
        <f aca="true" t="shared" si="27" ref="AG43:AG58">$E$14*$E$15*$E$17/$E$13/$E$33*($E$26/$E$27*(EXP(-$E$27*$E$32*W43)-EXP(-$E$27*W43))+$E$28/$E$29*(EXP(-$E$29*$E$32*W43)-EXP(-$E$29*W43)))</f>
        <v>0</v>
      </c>
      <c r="AH43" s="22">
        <f aca="true" t="shared" si="28" ref="AH43:AH58">$E$14*$E$15*$E$17/$E$13/$E$33*($E$26/$E$27*(EXP(-$E$27*$E$32*X43)-EXP(-$E$27*X43))+$E$28/$E$29*(EXP(-$E$29*$E$32*X43)-EXP(-$E$29*X43)))</f>
        <v>0</v>
      </c>
    </row>
    <row r="44" spans="1:34" ht="16.5">
      <c r="A44" s="20">
        <f>'[1]coil geom 2'!$A25</f>
        <v>1</v>
      </c>
      <c r="B44" s="5">
        <f>'[2]Bf'!$P7</f>
        <v>-0.8217296287421121</v>
      </c>
      <c r="C44" s="12">
        <f>'[2]Bf'!$O7</f>
        <v>246.64712192512508</v>
      </c>
      <c r="D44" s="6">
        <f>'[2]Br'!$M7</f>
        <v>-0.004352904612639874</v>
      </c>
      <c r="E44" s="19">
        <f t="shared" si="0"/>
        <v>0.8217411578661593</v>
      </c>
      <c r="F44" s="19">
        <f t="shared" si="1"/>
        <v>0.38733425818624184</v>
      </c>
      <c r="G44" s="19">
        <f t="shared" si="2"/>
        <v>116.26072209527459</v>
      </c>
      <c r="H44" s="19">
        <f t="shared" si="3"/>
        <v>0.0020518051438321344</v>
      </c>
      <c r="I44" s="19">
        <f t="shared" si="4"/>
        <v>0.38733969260719264</v>
      </c>
      <c r="J44" s="19">
        <f t="shared" si="5"/>
        <v>1.5493587704287706</v>
      </c>
      <c r="K44" s="3">
        <f t="shared" si="6"/>
        <v>16.225261787196683</v>
      </c>
      <c r="L44" s="3">
        <f t="shared" si="7"/>
        <v>486.38842866839906</v>
      </c>
      <c r="M44" s="3">
        <f t="shared" si="8"/>
        <v>5.065106813461227E-05</v>
      </c>
      <c r="N44" s="3">
        <f t="shared" si="9"/>
        <v>316.5116015801824</v>
      </c>
      <c r="O44" s="3">
        <f t="shared" si="10"/>
        <v>1460.8754895563193</v>
      </c>
      <c r="P44" s="3">
        <f t="shared" si="11"/>
        <v>0</v>
      </c>
      <c r="Q44" s="3">
        <f t="shared" si="12"/>
        <v>2280.000832243166</v>
      </c>
      <c r="R44" s="5">
        <f t="shared" si="13"/>
        <v>0.01798662196292422</v>
      </c>
      <c r="T44" s="22">
        <f t="shared" si="14"/>
        <v>3.3592939800275925</v>
      </c>
      <c r="U44" s="22">
        <f t="shared" si="15"/>
        <v>2.4543242159795335</v>
      </c>
      <c r="V44" s="22">
        <f t="shared" si="16"/>
        <v>1.5493587704287706</v>
      </c>
      <c r="W44" s="22">
        <f t="shared" si="17"/>
        <v>0.6444158372763887</v>
      </c>
      <c r="X44" s="22">
        <f t="shared" si="18"/>
        <v>0.26073908918261884</v>
      </c>
      <c r="Y44" s="22">
        <f t="shared" si="19"/>
        <v>2131.77172429926</v>
      </c>
      <c r="Z44" s="22">
        <f t="shared" si="20"/>
        <v>1897.1871800673034</v>
      </c>
      <c r="AA44" s="22">
        <f t="shared" si="21"/>
        <v>1581.7227254153217</v>
      </c>
      <c r="AB44" s="22">
        <f t="shared" si="22"/>
        <v>1062.5770598461665</v>
      </c>
      <c r="AC44" s="22">
        <f t="shared" si="23"/>
        <v>631.1187581535455</v>
      </c>
      <c r="AD44" s="22">
        <f t="shared" si="24"/>
        <v>0</v>
      </c>
      <c r="AE44" s="22">
        <f t="shared" si="25"/>
        <v>0</v>
      </c>
      <c r="AF44" s="22">
        <f t="shared" si="26"/>
        <v>0</v>
      </c>
      <c r="AG44" s="22">
        <f t="shared" si="27"/>
        <v>0</v>
      </c>
      <c r="AH44" s="22">
        <f t="shared" si="28"/>
        <v>0</v>
      </c>
    </row>
    <row r="45" spans="1:34" ht="16.5">
      <c r="A45" s="20">
        <f>'[1]coil geom 2'!$A26</f>
        <v>2</v>
      </c>
      <c r="B45" s="5">
        <f>'[2]Bf'!$P8</f>
        <v>-0.821585611225844</v>
      </c>
      <c r="C45" s="12">
        <f>'[2]Bf'!$O8</f>
        <v>247.8761242952973</v>
      </c>
      <c r="D45" s="6">
        <f>'[2]Br'!$M8</f>
        <v>-0.04666387906774721</v>
      </c>
      <c r="E45" s="19">
        <f t="shared" si="0"/>
        <v>0.8229097363520455</v>
      </c>
      <c r="F45" s="19">
        <f t="shared" si="1"/>
        <v>0.3872663734272185</v>
      </c>
      <c r="G45" s="19">
        <f t="shared" si="2"/>
        <v>116.84003030652711</v>
      </c>
      <c r="H45" s="19">
        <f t="shared" si="3"/>
        <v>0.021995700715412306</v>
      </c>
      <c r="I45" s="19">
        <f t="shared" si="4"/>
        <v>0.3878905191383669</v>
      </c>
      <c r="J45" s="19">
        <f t="shared" si="5"/>
        <v>1.5515620765534677</v>
      </c>
      <c r="K45" s="3">
        <f t="shared" si="6"/>
        <v>16.219574960160042</v>
      </c>
      <c r="L45" s="3">
        <f t="shared" si="7"/>
        <v>486.84397351370046</v>
      </c>
      <c r="M45" s="3">
        <f t="shared" si="8"/>
        <v>0.005820924728572767</v>
      </c>
      <c r="N45" s="3">
        <f t="shared" si="9"/>
        <v>317.41244884889915</v>
      </c>
      <c r="O45" s="3">
        <f t="shared" si="10"/>
        <v>1469.1454473308945</v>
      </c>
      <c r="P45" s="3">
        <f t="shared" si="11"/>
        <v>0</v>
      </c>
      <c r="Q45" s="3">
        <f t="shared" si="12"/>
        <v>2289.627265578383</v>
      </c>
      <c r="R45" s="5">
        <f t="shared" si="13"/>
        <v>0.018062563609437345</v>
      </c>
      <c r="T45" s="22">
        <f t="shared" si="14"/>
        <v>3.3691800733463926</v>
      </c>
      <c r="U45" s="22">
        <f t="shared" si="15"/>
        <v>2.4601220835494417</v>
      </c>
      <c r="V45" s="22">
        <f t="shared" si="16"/>
        <v>1.5515620765534677</v>
      </c>
      <c r="W45" s="22">
        <f t="shared" si="17"/>
        <v>0.6456059176681892</v>
      </c>
      <c r="X45" s="22">
        <f t="shared" si="18"/>
        <v>0.2838785595205752</v>
      </c>
      <c r="Y45" s="22">
        <f t="shared" si="19"/>
        <v>2134.032028703969</v>
      </c>
      <c r="Z45" s="22">
        <f t="shared" si="20"/>
        <v>1898.8938931799523</v>
      </c>
      <c r="AA45" s="22">
        <f t="shared" si="21"/>
        <v>1582.6463243174526</v>
      </c>
      <c r="AB45" s="22">
        <f t="shared" si="22"/>
        <v>1063.568844349835</v>
      </c>
      <c r="AC45" s="22">
        <f t="shared" si="23"/>
        <v>666.5861461032629</v>
      </c>
      <c r="AD45" s="22">
        <f t="shared" si="24"/>
        <v>0</v>
      </c>
      <c r="AE45" s="22">
        <f t="shared" si="25"/>
        <v>0</v>
      </c>
      <c r="AF45" s="22">
        <f t="shared" si="26"/>
        <v>0</v>
      </c>
      <c r="AG45" s="22">
        <f t="shared" si="27"/>
        <v>0</v>
      </c>
      <c r="AH45" s="22">
        <f t="shared" si="28"/>
        <v>0</v>
      </c>
    </row>
    <row r="46" spans="1:34" ht="16.5">
      <c r="A46" s="20">
        <f>'[1]coil geom 2'!$A27</f>
        <v>3</v>
      </c>
      <c r="B46" s="5">
        <f>'[2]Bf'!$P9</f>
        <v>-0.8208176406045933</v>
      </c>
      <c r="C46" s="12">
        <f>'[2]Bf'!$O9</f>
        <v>248.61971105177216</v>
      </c>
      <c r="D46" s="6">
        <f>'[2]Br'!$M9</f>
        <v>-0.08816510333209439</v>
      </c>
      <c r="E46" s="19">
        <f t="shared" si="0"/>
        <v>0.8255390266809015</v>
      </c>
      <c r="F46" s="19">
        <f t="shared" si="1"/>
        <v>0.3869043792621226</v>
      </c>
      <c r="G46" s="19">
        <f t="shared" si="2"/>
        <v>117.19053078094373</v>
      </c>
      <c r="H46" s="19">
        <f t="shared" si="3"/>
        <v>0.041557908711805036</v>
      </c>
      <c r="I46" s="19">
        <f t="shared" si="4"/>
        <v>0.3891298735238753</v>
      </c>
      <c r="J46" s="19">
        <f t="shared" si="5"/>
        <v>1.5565194940955012</v>
      </c>
      <c r="K46" s="3">
        <f t="shared" si="6"/>
        <v>16.18926689428949</v>
      </c>
      <c r="L46" s="3">
        <f t="shared" si="7"/>
        <v>486.4158881505582</v>
      </c>
      <c r="M46" s="3">
        <f t="shared" si="8"/>
        <v>0.020778957234081418</v>
      </c>
      <c r="N46" s="3">
        <f t="shared" si="9"/>
        <v>319.4440270824842</v>
      </c>
      <c r="O46" s="3">
        <f t="shared" si="10"/>
        <v>1483.2107481516719</v>
      </c>
      <c r="P46" s="3">
        <f t="shared" si="11"/>
        <v>0</v>
      </c>
      <c r="Q46" s="3">
        <f t="shared" si="12"/>
        <v>2305.2807092362377</v>
      </c>
      <c r="R46" s="5">
        <f t="shared" si="13"/>
        <v>0.01818605153519164</v>
      </c>
      <c r="T46" s="22">
        <f t="shared" si="14"/>
        <v>3.376134579139377</v>
      </c>
      <c r="U46" s="22">
        <f t="shared" si="15"/>
        <v>2.4654390563029476</v>
      </c>
      <c r="V46" s="22">
        <f t="shared" si="16"/>
        <v>1.5565194940955012</v>
      </c>
      <c r="W46" s="22">
        <f t="shared" si="17"/>
        <v>0.6567908966533021</v>
      </c>
      <c r="X46" s="22">
        <f t="shared" si="18"/>
        <v>0.32288353879684356</v>
      </c>
      <c r="Y46" s="22">
        <f t="shared" si="19"/>
        <v>2135.6186773152485</v>
      </c>
      <c r="Z46" s="22">
        <f t="shared" si="20"/>
        <v>1900.4563127065198</v>
      </c>
      <c r="AA46" s="22">
        <f t="shared" si="21"/>
        <v>1584.7207114947184</v>
      </c>
      <c r="AB46" s="22">
        <f t="shared" si="22"/>
        <v>1072.8218704786273</v>
      </c>
      <c r="AC46" s="22">
        <f t="shared" si="23"/>
        <v>722.4361687632467</v>
      </c>
      <c r="AD46" s="22">
        <f t="shared" si="24"/>
        <v>0</v>
      </c>
      <c r="AE46" s="22">
        <f t="shared" si="25"/>
        <v>0</v>
      </c>
      <c r="AF46" s="22">
        <f t="shared" si="26"/>
        <v>0</v>
      </c>
      <c r="AG46" s="22">
        <f t="shared" si="27"/>
        <v>0</v>
      </c>
      <c r="AH46" s="22">
        <f t="shared" si="28"/>
        <v>0</v>
      </c>
    </row>
    <row r="47" spans="1:34" ht="16.5">
      <c r="A47" s="20">
        <f>'[1]coil geom 2'!$A28</f>
        <v>4</v>
      </c>
      <c r="B47" s="5">
        <f>'[2]Bf'!$P10</f>
        <v>-0.8198187393907777</v>
      </c>
      <c r="C47" s="12">
        <f>'[2]Bf'!$O10</f>
        <v>249.01848455721432</v>
      </c>
      <c r="D47" s="6">
        <f>'[2]Br'!$M10</f>
        <v>-0.12932473383011736</v>
      </c>
      <c r="E47" s="19">
        <f t="shared" si="0"/>
        <v>0.8299564158656251</v>
      </c>
      <c r="F47" s="19">
        <f t="shared" si="1"/>
        <v>0.386433532590515</v>
      </c>
      <c r="G47" s="19">
        <f t="shared" si="2"/>
        <v>117.37849849503384</v>
      </c>
      <c r="H47" s="19">
        <f t="shared" si="3"/>
        <v>0.06095910149899474</v>
      </c>
      <c r="I47" s="19">
        <f t="shared" si="4"/>
        <v>0.3912120744122673</v>
      </c>
      <c r="J47" s="19">
        <f t="shared" si="5"/>
        <v>1.564848297649069</v>
      </c>
      <c r="K47" s="3">
        <f t="shared" si="6"/>
        <v>16.149887530248268</v>
      </c>
      <c r="L47" s="3">
        <f t="shared" si="7"/>
        <v>485.579807128046</v>
      </c>
      <c r="M47" s="3">
        <f t="shared" si="8"/>
        <v>0.04470884947621728</v>
      </c>
      <c r="N47" s="3">
        <f t="shared" si="9"/>
        <v>322.87180918778085</v>
      </c>
      <c r="O47" s="3">
        <f t="shared" si="10"/>
        <v>1500.868001028602</v>
      </c>
      <c r="P47" s="3">
        <f t="shared" si="11"/>
        <v>0</v>
      </c>
      <c r="Q47" s="3">
        <f t="shared" si="12"/>
        <v>2325.5142137241537</v>
      </c>
      <c r="R47" s="5">
        <f t="shared" si="13"/>
        <v>0.018345670948949143</v>
      </c>
      <c r="T47" s="22">
        <f t="shared" si="14"/>
        <v>3.381884442899738</v>
      </c>
      <c r="U47" s="22">
        <f t="shared" si="15"/>
        <v>2.471466303057563</v>
      </c>
      <c r="V47" s="22">
        <f t="shared" si="16"/>
        <v>1.564848297649069</v>
      </c>
      <c r="W47" s="22">
        <f t="shared" si="17"/>
        <v>0.6774628459522964</v>
      </c>
      <c r="X47" s="22">
        <f t="shared" si="18"/>
        <v>0.37250882690320813</v>
      </c>
      <c r="Y47" s="22">
        <f t="shared" si="19"/>
        <v>2136.92838053162</v>
      </c>
      <c r="Z47" s="22">
        <f t="shared" si="20"/>
        <v>1902.2242998381944</v>
      </c>
      <c r="AA47" s="22">
        <f t="shared" si="21"/>
        <v>1588.1943568842537</v>
      </c>
      <c r="AB47" s="22">
        <f t="shared" si="22"/>
        <v>1089.6072889759648</v>
      </c>
      <c r="AC47" s="22">
        <f t="shared" si="23"/>
        <v>787.3856789129788</v>
      </c>
      <c r="AD47" s="22">
        <f t="shared" si="24"/>
        <v>0</v>
      </c>
      <c r="AE47" s="22">
        <f t="shared" si="25"/>
        <v>0</v>
      </c>
      <c r="AF47" s="22">
        <f t="shared" si="26"/>
        <v>0</v>
      </c>
      <c r="AG47" s="22">
        <f t="shared" si="27"/>
        <v>0</v>
      </c>
      <c r="AH47" s="22">
        <f t="shared" si="28"/>
        <v>0</v>
      </c>
    </row>
    <row r="48" spans="1:34" ht="16.5">
      <c r="A48" s="20">
        <f>'[1]coil geom 2'!$A29</f>
        <v>5</v>
      </c>
      <c r="B48" s="5">
        <f>'[2]Bf'!$P11</f>
        <v>-0.8183791186552796</v>
      </c>
      <c r="C48" s="12">
        <f>'[2]Bf'!$O11</f>
        <v>249.07833636928586</v>
      </c>
      <c r="D48" s="6">
        <f>'[2]Br'!$M11</f>
        <v>-0.17029335958175434</v>
      </c>
      <c r="E48" s="19">
        <f t="shared" si="0"/>
        <v>0.8359092116782976</v>
      </c>
      <c r="F48" s="19">
        <f t="shared" si="1"/>
        <v>0.3857549463376288</v>
      </c>
      <c r="G48" s="19">
        <f t="shared" si="2"/>
        <v>117.40671052052126</v>
      </c>
      <c r="H48" s="19">
        <f t="shared" si="3"/>
        <v>0.08027026141020707</v>
      </c>
      <c r="I48" s="19">
        <f t="shared" si="4"/>
        <v>0.39401801163247585</v>
      </c>
      <c r="J48" s="19">
        <f t="shared" si="5"/>
        <v>1.5760720465299034</v>
      </c>
      <c r="K48" s="3">
        <f t="shared" si="6"/>
        <v>16.093218175595652</v>
      </c>
      <c r="L48" s="3">
        <f t="shared" si="7"/>
        <v>484.12212094757473</v>
      </c>
      <c r="M48" s="3">
        <f t="shared" si="8"/>
        <v>0.07752213668926591</v>
      </c>
      <c r="N48" s="3">
        <f t="shared" si="9"/>
        <v>327.5199631782063</v>
      </c>
      <c r="O48" s="3">
        <f t="shared" si="10"/>
        <v>1520.363939797017</v>
      </c>
      <c r="P48" s="3">
        <f t="shared" si="11"/>
        <v>0</v>
      </c>
      <c r="Q48" s="3">
        <f t="shared" si="12"/>
        <v>2348.1767642350833</v>
      </c>
      <c r="R48" s="5">
        <f t="shared" si="13"/>
        <v>0.01852445278226748</v>
      </c>
      <c r="T48" s="22">
        <f t="shared" si="14"/>
        <v>3.386064963163</v>
      </c>
      <c r="U48" s="22">
        <f t="shared" si="15"/>
        <v>2.4778049911603084</v>
      </c>
      <c r="V48" s="22">
        <f t="shared" si="16"/>
        <v>1.5760720465299034</v>
      </c>
      <c r="W48" s="22">
        <f t="shared" si="17"/>
        <v>0.7063232260531422</v>
      </c>
      <c r="X48" s="22">
        <f t="shared" si="18"/>
        <v>0.42916871466407824</v>
      </c>
      <c r="Y48" s="22">
        <f t="shared" si="19"/>
        <v>2137.879422304947</v>
      </c>
      <c r="Z48" s="22">
        <f t="shared" si="20"/>
        <v>1904.0800457578152</v>
      </c>
      <c r="AA48" s="22">
        <f t="shared" si="21"/>
        <v>1592.8528542972542</v>
      </c>
      <c r="AB48" s="22">
        <f t="shared" si="22"/>
        <v>1112.3893613689668</v>
      </c>
      <c r="AC48" s="22">
        <f t="shared" si="23"/>
        <v>854.6180152561017</v>
      </c>
      <c r="AD48" s="22">
        <f t="shared" si="24"/>
        <v>0</v>
      </c>
      <c r="AE48" s="22">
        <f t="shared" si="25"/>
        <v>0</v>
      </c>
      <c r="AF48" s="22">
        <f t="shared" si="26"/>
        <v>0</v>
      </c>
      <c r="AG48" s="22">
        <f t="shared" si="27"/>
        <v>0</v>
      </c>
      <c r="AH48" s="22">
        <f t="shared" si="28"/>
        <v>0</v>
      </c>
    </row>
    <row r="49" spans="1:34" ht="16.5">
      <c r="A49" s="20">
        <f>'[1]coil geom 2'!$A30</f>
        <v>6</v>
      </c>
      <c r="B49" s="5">
        <f>'[2]Bf'!$P12</f>
        <v>-0.8165897522528507</v>
      </c>
      <c r="C49" s="12">
        <f>'[2]Bf'!$O12</f>
        <v>248.9262978938888</v>
      </c>
      <c r="D49" s="6">
        <f>'[2]Br'!$M12</f>
        <v>-0.21129872517543874</v>
      </c>
      <c r="E49" s="19">
        <f t="shared" si="0"/>
        <v>0.8434844247199457</v>
      </c>
      <c r="F49" s="19">
        <f t="shared" si="1"/>
        <v>0.3849115023581667</v>
      </c>
      <c r="G49" s="19">
        <f t="shared" si="2"/>
        <v>117.33504496530229</v>
      </c>
      <c r="H49" s="19">
        <f t="shared" si="3"/>
        <v>0.09959873918238922</v>
      </c>
      <c r="I49" s="19">
        <f t="shared" si="4"/>
        <v>0.3975886989016948</v>
      </c>
      <c r="J49" s="19">
        <f t="shared" si="5"/>
        <v>1.5903547956067794</v>
      </c>
      <c r="K49" s="3">
        <f t="shared" si="6"/>
        <v>16.02292023752362</v>
      </c>
      <c r="L49" s="3">
        <f t="shared" si="7"/>
        <v>482.2017243575899</v>
      </c>
      <c r="M49" s="3">
        <f t="shared" si="8"/>
        <v>0.11935045011000904</v>
      </c>
      <c r="N49" s="3">
        <f t="shared" si="9"/>
        <v>333.4829920019486</v>
      </c>
      <c r="O49" s="3">
        <f t="shared" si="10"/>
        <v>1540.917847436305</v>
      </c>
      <c r="P49" s="3">
        <f t="shared" si="11"/>
        <v>0</v>
      </c>
      <c r="Q49" s="3">
        <f t="shared" si="12"/>
        <v>2372.7448344834775</v>
      </c>
      <c r="R49" s="5">
        <f t="shared" si="13"/>
        <v>0.018718267006221808</v>
      </c>
      <c r="T49" s="22">
        <f t="shared" si="14"/>
        <v>3.389810517958049</v>
      </c>
      <c r="U49" s="22">
        <f t="shared" si="15"/>
        <v>2.485123584680822</v>
      </c>
      <c r="V49" s="22">
        <f t="shared" si="16"/>
        <v>1.5903547956067794</v>
      </c>
      <c r="W49" s="22">
        <f t="shared" si="17"/>
        <v>0.7422821444551092</v>
      </c>
      <c r="X49" s="22">
        <f t="shared" si="18"/>
        <v>0.4910218420183019</v>
      </c>
      <c r="Y49" s="22">
        <f t="shared" si="19"/>
        <v>2138.730658003409</v>
      </c>
      <c r="Z49" s="22">
        <f t="shared" si="20"/>
        <v>1906.218106671549</v>
      </c>
      <c r="AA49" s="22">
        <f t="shared" si="21"/>
        <v>1598.7441068543258</v>
      </c>
      <c r="AB49" s="22">
        <f t="shared" si="22"/>
        <v>1139.7820171448118</v>
      </c>
      <c r="AC49" s="22">
        <f t="shared" si="23"/>
        <v>921.1143485074291</v>
      </c>
      <c r="AD49" s="22">
        <f t="shared" si="24"/>
        <v>0</v>
      </c>
      <c r="AE49" s="22">
        <f t="shared" si="25"/>
        <v>0</v>
      </c>
      <c r="AF49" s="22">
        <f t="shared" si="26"/>
        <v>0</v>
      </c>
      <c r="AG49" s="22">
        <f t="shared" si="27"/>
        <v>0</v>
      </c>
      <c r="AH49" s="22">
        <f t="shared" si="28"/>
        <v>0</v>
      </c>
    </row>
    <row r="50" spans="1:34" ht="16.5">
      <c r="A50" s="20">
        <f>'[1]coil geom 2'!$A31</f>
        <v>7</v>
      </c>
      <c r="B50" s="5">
        <f>'[2]Bf'!$P13</f>
        <v>-0.814521089821648</v>
      </c>
      <c r="C50" s="12">
        <f>'[2]Bf'!$O13</f>
        <v>248.45779899296454</v>
      </c>
      <c r="D50" s="6">
        <f>'[2]Br'!$M13</f>
        <v>-0.25243209734431343</v>
      </c>
      <c r="E50" s="19">
        <f t="shared" si="0"/>
        <v>0.8527406226596068</v>
      </c>
      <c r="F50" s="19">
        <f t="shared" si="1"/>
        <v>0.38393640811767515</v>
      </c>
      <c r="G50" s="19">
        <f t="shared" si="2"/>
        <v>117.11421116802475</v>
      </c>
      <c r="H50" s="19">
        <f t="shared" si="3"/>
        <v>0.11898755472274966</v>
      </c>
      <c r="I50" s="19">
        <f t="shared" si="4"/>
        <v>0.40195174294584335</v>
      </c>
      <c r="J50" s="19">
        <f t="shared" si="5"/>
        <v>1.6078069717833736</v>
      </c>
      <c r="K50" s="3">
        <f t="shared" si="6"/>
        <v>15.94184151045481</v>
      </c>
      <c r="L50" s="3">
        <f t="shared" si="7"/>
        <v>479.84183370305965</v>
      </c>
      <c r="M50" s="3">
        <f t="shared" si="8"/>
        <v>0.1703411044835131</v>
      </c>
      <c r="N50" s="3">
        <f t="shared" si="9"/>
        <v>340.842277635025</v>
      </c>
      <c r="O50" s="3">
        <f t="shared" si="10"/>
        <v>1561.8800976998507</v>
      </c>
      <c r="P50" s="3">
        <f t="shared" si="11"/>
        <v>0</v>
      </c>
      <c r="Q50" s="3">
        <f t="shared" si="12"/>
        <v>2398.6763916528735</v>
      </c>
      <c r="R50" s="5">
        <f t="shared" si="13"/>
        <v>0.01892283759633734</v>
      </c>
      <c r="T50" s="22">
        <f t="shared" si="14"/>
        <v>3.3925319522933988</v>
      </c>
      <c r="U50" s="22">
        <f t="shared" si="15"/>
        <v>2.4932133005939465</v>
      </c>
      <c r="V50" s="22">
        <f t="shared" si="16"/>
        <v>1.6078069717833736</v>
      </c>
      <c r="W50" s="22">
        <f t="shared" si="17"/>
        <v>0.784898169256142</v>
      </c>
      <c r="X50" s="22">
        <f t="shared" si="18"/>
        <v>0.5560379438651871</v>
      </c>
      <c r="Y50" s="22">
        <f t="shared" si="19"/>
        <v>2139.3486406702964</v>
      </c>
      <c r="Z50" s="22">
        <f t="shared" si="20"/>
        <v>1908.5757756860055</v>
      </c>
      <c r="AA50" s="22">
        <f t="shared" si="21"/>
        <v>1605.8874801667382</v>
      </c>
      <c r="AB50" s="22">
        <f t="shared" si="22"/>
        <v>1170.933584752823</v>
      </c>
      <c r="AC50" s="22">
        <f t="shared" si="23"/>
        <v>984.6550072233912</v>
      </c>
      <c r="AD50" s="22">
        <f t="shared" si="24"/>
        <v>0</v>
      </c>
      <c r="AE50" s="22">
        <f t="shared" si="25"/>
        <v>0</v>
      </c>
      <c r="AF50" s="22">
        <f t="shared" si="26"/>
        <v>0</v>
      </c>
      <c r="AG50" s="22">
        <f t="shared" si="27"/>
        <v>0</v>
      </c>
      <c r="AH50" s="22">
        <f t="shared" si="28"/>
        <v>0</v>
      </c>
    </row>
    <row r="51" spans="1:34" ht="16.5">
      <c r="A51" s="20">
        <f>'[1]coil geom 2'!$A32</f>
        <v>8</v>
      </c>
      <c r="B51" s="5">
        <f>'[2]Bf'!$P14</f>
        <v>-0.811908099555227</v>
      </c>
      <c r="C51" s="12">
        <f>'[2]Bf'!$O14</f>
        <v>247.71187929577997</v>
      </c>
      <c r="D51" s="6">
        <f>'[2]Br'!$M14</f>
        <v>-0.2939766016246563</v>
      </c>
      <c r="E51" s="19">
        <f t="shared" si="0"/>
        <v>0.863491172176162</v>
      </c>
      <c r="F51" s="19">
        <f t="shared" si="1"/>
        <v>0.38270473700458496</v>
      </c>
      <c r="G51" s="19">
        <f t="shared" si="2"/>
        <v>116.76261102794247</v>
      </c>
      <c r="H51" s="19">
        <f t="shared" si="3"/>
        <v>0.13857016338659262</v>
      </c>
      <c r="I51" s="19">
        <f t="shared" si="4"/>
        <v>0.40701917142406874</v>
      </c>
      <c r="J51" s="19">
        <f t="shared" si="5"/>
        <v>1.6280766856962752</v>
      </c>
      <c r="K51" s="3">
        <f t="shared" si="6"/>
        <v>15.839722459100352</v>
      </c>
      <c r="L51" s="3">
        <f t="shared" si="7"/>
        <v>476.79330605843234</v>
      </c>
      <c r="M51" s="3">
        <f t="shared" si="8"/>
        <v>0.23102332908342443</v>
      </c>
      <c r="N51" s="3">
        <f t="shared" si="9"/>
        <v>349.4904863337121</v>
      </c>
      <c r="O51" s="3">
        <f t="shared" si="10"/>
        <v>1582.9964153928568</v>
      </c>
      <c r="P51" s="3">
        <f t="shared" si="11"/>
        <v>0</v>
      </c>
      <c r="Q51" s="3">
        <f t="shared" si="12"/>
        <v>2425.350953573185</v>
      </c>
      <c r="R51" s="5">
        <f t="shared" si="13"/>
        <v>0.01913326965166919</v>
      </c>
      <c r="T51" s="22">
        <f t="shared" si="14"/>
        <v>3.3941435169877665</v>
      </c>
      <c r="U51" s="22">
        <f t="shared" si="15"/>
        <v>2.5018710600782894</v>
      </c>
      <c r="V51" s="22">
        <f t="shared" si="16"/>
        <v>1.6280766856962752</v>
      </c>
      <c r="W51" s="22">
        <f t="shared" si="17"/>
        <v>0.8330875666228617</v>
      </c>
      <c r="X51" s="22">
        <f t="shared" si="18"/>
        <v>0.6241493400771656</v>
      </c>
      <c r="Y51" s="22">
        <f t="shared" si="19"/>
        <v>2139.714393964148</v>
      </c>
      <c r="Z51" s="22">
        <f t="shared" si="20"/>
        <v>1911.092436446702</v>
      </c>
      <c r="AA51" s="22">
        <f t="shared" si="21"/>
        <v>1614.1094178641124</v>
      </c>
      <c r="AB51" s="22">
        <f t="shared" si="22"/>
        <v>1204.5989418984602</v>
      </c>
      <c r="AC51" s="22">
        <f t="shared" si="23"/>
        <v>1045.4668867908615</v>
      </c>
      <c r="AD51" s="22">
        <f t="shared" si="24"/>
        <v>0</v>
      </c>
      <c r="AE51" s="22">
        <f t="shared" si="25"/>
        <v>0</v>
      </c>
      <c r="AF51" s="22">
        <f t="shared" si="26"/>
        <v>0</v>
      </c>
      <c r="AG51" s="22">
        <f t="shared" si="27"/>
        <v>0</v>
      </c>
      <c r="AH51" s="22">
        <f t="shared" si="28"/>
        <v>0</v>
      </c>
    </row>
    <row r="52" spans="1:34" ht="16.5">
      <c r="A52" s="20">
        <f>'[1]coil geom 2'!$A33</f>
        <v>9</v>
      </c>
      <c r="B52" s="5">
        <f>'[2]Bf'!$P15</f>
        <v>-0.808983216110299</v>
      </c>
      <c r="C52" s="12">
        <f>'[2]Bf'!$O15</f>
        <v>246.684348194236</v>
      </c>
      <c r="D52" s="6">
        <f>'[2]Br'!$M15</f>
        <v>-0.3360578703147423</v>
      </c>
      <c r="E52" s="19">
        <f t="shared" si="0"/>
        <v>0.8760072694610718</v>
      </c>
      <c r="F52" s="19">
        <f t="shared" si="1"/>
        <v>0.38132605048800333</v>
      </c>
      <c r="G52" s="19">
        <f t="shared" si="2"/>
        <v>116.27826924074287</v>
      </c>
      <c r="H52" s="19">
        <f t="shared" si="3"/>
        <v>0.15840578379200673</v>
      </c>
      <c r="I52" s="19">
        <f t="shared" si="4"/>
        <v>0.41291881662082097</v>
      </c>
      <c r="J52" s="19">
        <f t="shared" si="5"/>
        <v>1.6516752664832839</v>
      </c>
      <c r="K52" s="3">
        <f t="shared" si="6"/>
        <v>15.725803428774846</v>
      </c>
      <c r="L52" s="3">
        <f t="shared" si="7"/>
        <v>473.2978430495888</v>
      </c>
      <c r="M52" s="3">
        <f t="shared" si="8"/>
        <v>0.30189675794830373</v>
      </c>
      <c r="N52" s="3">
        <f t="shared" si="9"/>
        <v>359.6954750381649</v>
      </c>
      <c r="O52" s="3">
        <f t="shared" si="10"/>
        <v>1604.2083049916846</v>
      </c>
      <c r="P52" s="3">
        <f t="shared" si="11"/>
        <v>0</v>
      </c>
      <c r="Q52" s="3">
        <f t="shared" si="12"/>
        <v>2453.2293232661614</v>
      </c>
      <c r="R52" s="5">
        <f t="shared" si="13"/>
        <v>0.01935319838569376</v>
      </c>
      <c r="T52" s="22">
        <f t="shared" si="14"/>
        <v>3.395173134993116</v>
      </c>
      <c r="U52" s="22">
        <f t="shared" si="15"/>
        <v>2.5116511904863894</v>
      </c>
      <c r="V52" s="22">
        <f t="shared" si="16"/>
        <v>1.6516752664832839</v>
      </c>
      <c r="W52" s="22">
        <f t="shared" si="17"/>
        <v>0.8866335580733302</v>
      </c>
      <c r="X52" s="22">
        <f t="shared" si="18"/>
        <v>0.6947340094159314</v>
      </c>
      <c r="Y52" s="22">
        <f t="shared" si="19"/>
        <v>2139.947993316027</v>
      </c>
      <c r="Z52" s="22">
        <f t="shared" si="20"/>
        <v>1913.9272406922084</v>
      </c>
      <c r="AA52" s="22">
        <f t="shared" si="21"/>
        <v>1623.5828248645676</v>
      </c>
      <c r="AB52" s="22">
        <f t="shared" si="22"/>
        <v>1240.2539809966083</v>
      </c>
      <c r="AC52" s="22">
        <f t="shared" si="23"/>
        <v>1103.3294850890113</v>
      </c>
      <c r="AD52" s="22">
        <f t="shared" si="24"/>
        <v>0</v>
      </c>
      <c r="AE52" s="22">
        <f t="shared" si="25"/>
        <v>0</v>
      </c>
      <c r="AF52" s="22">
        <f t="shared" si="26"/>
        <v>0</v>
      </c>
      <c r="AG52" s="22">
        <f t="shared" si="27"/>
        <v>0</v>
      </c>
      <c r="AH52" s="22">
        <f t="shared" si="28"/>
        <v>0</v>
      </c>
    </row>
    <row r="53" spans="1:34" ht="16.5">
      <c r="A53" s="20">
        <f>'[1]coil geom 2'!$A34</f>
        <v>10</v>
      </c>
      <c r="B53" s="5">
        <f>'[2]Bf'!$P16</f>
        <v>-0.805486638655367</v>
      </c>
      <c r="C53" s="12">
        <f>'[2]Bf'!$O16</f>
        <v>245.26913205326798</v>
      </c>
      <c r="D53" s="6">
        <f>'[2]Br'!$M16</f>
        <v>-0.3788205015613247</v>
      </c>
      <c r="E53" s="19">
        <f t="shared" si="0"/>
        <v>0.8901200466540989</v>
      </c>
      <c r="F53" s="19">
        <f t="shared" si="1"/>
        <v>0.3796778876527772</v>
      </c>
      <c r="G53" s="19">
        <f t="shared" si="2"/>
        <v>115.61118644980813</v>
      </c>
      <c r="H53" s="19">
        <f t="shared" si="3"/>
        <v>0.17856257438667203</v>
      </c>
      <c r="I53" s="19">
        <f t="shared" si="4"/>
        <v>0.4195710802046188</v>
      </c>
      <c r="J53" s="19">
        <f t="shared" si="5"/>
        <v>1.6782843208184755</v>
      </c>
      <c r="K53" s="3">
        <f t="shared" si="6"/>
        <v>15.590157453265693</v>
      </c>
      <c r="L53" s="3">
        <f t="shared" si="7"/>
        <v>469.04483743580585</v>
      </c>
      <c r="M53" s="3">
        <f t="shared" si="8"/>
        <v>0.38361648091071293</v>
      </c>
      <c r="N53" s="3">
        <f t="shared" si="9"/>
        <v>371.378466168021</v>
      </c>
      <c r="O53" s="3">
        <f t="shared" si="10"/>
        <v>1625.3031739044047</v>
      </c>
      <c r="P53" s="3">
        <f t="shared" si="11"/>
        <v>0</v>
      </c>
      <c r="Q53" s="3">
        <f t="shared" si="12"/>
        <v>2481.700251442408</v>
      </c>
      <c r="R53" s="5">
        <f t="shared" si="13"/>
        <v>0.019577801734428458</v>
      </c>
      <c r="T53" s="22">
        <f t="shared" si="14"/>
        <v>3.3945403766315625</v>
      </c>
      <c r="U53" s="22">
        <f t="shared" si="15"/>
        <v>2.521888152287422</v>
      </c>
      <c r="V53" s="22">
        <f t="shared" si="16"/>
        <v>1.6782843208184755</v>
      </c>
      <c r="W53" s="22">
        <f t="shared" si="17"/>
        <v>0.9450183041371969</v>
      </c>
      <c r="X53" s="22">
        <f t="shared" si="18"/>
        <v>0.7675831248765853</v>
      </c>
      <c r="Y53" s="22">
        <f t="shared" si="19"/>
        <v>2139.804440534438</v>
      </c>
      <c r="Z53" s="22">
        <f t="shared" si="20"/>
        <v>1916.8852997701747</v>
      </c>
      <c r="AA53" s="22">
        <f t="shared" si="21"/>
        <v>1634.140537844598</v>
      </c>
      <c r="AB53" s="22">
        <f t="shared" si="22"/>
        <v>1277.2451963291942</v>
      </c>
      <c r="AC53" s="22">
        <f t="shared" si="23"/>
        <v>1158.4403950436183</v>
      </c>
      <c r="AD53" s="22">
        <f t="shared" si="24"/>
        <v>0</v>
      </c>
      <c r="AE53" s="22">
        <f t="shared" si="25"/>
        <v>0</v>
      </c>
      <c r="AF53" s="22">
        <f t="shared" si="26"/>
        <v>0</v>
      </c>
      <c r="AG53" s="22">
        <f t="shared" si="27"/>
        <v>0</v>
      </c>
      <c r="AH53" s="22">
        <f t="shared" si="28"/>
        <v>0</v>
      </c>
    </row>
    <row r="54" spans="1:34" ht="16.5">
      <c r="A54" s="20">
        <f>'[1]coil geom 2'!$A35</f>
        <v>11</v>
      </c>
      <c r="B54" s="5">
        <f>'[2]Bf'!$P17</f>
        <v>-0.8015244467186982</v>
      </c>
      <c r="C54" s="12">
        <f>'[2]Bf'!$O17</f>
        <v>243.52097485084414</v>
      </c>
      <c r="D54" s="6">
        <f>'[2]Br'!$M17</f>
        <v>-0.42258181905155917</v>
      </c>
      <c r="E54" s="19">
        <f t="shared" si="0"/>
        <v>0.9060997916789518</v>
      </c>
      <c r="F54" s="19">
        <f t="shared" si="1"/>
        <v>0.3778102506333717</v>
      </c>
      <c r="G54" s="19">
        <f t="shared" si="2"/>
        <v>114.78716702844409</v>
      </c>
      <c r="H54" s="19">
        <f t="shared" si="3"/>
        <v>0.19919011032361966</v>
      </c>
      <c r="I54" s="19">
        <f t="shared" si="4"/>
        <v>0.4271033663346462</v>
      </c>
      <c r="J54" s="19">
        <f t="shared" si="5"/>
        <v>1.7084134653385845</v>
      </c>
      <c r="K54" s="3">
        <f t="shared" si="6"/>
        <v>15.437158590671414</v>
      </c>
      <c r="L54" s="3">
        <f t="shared" si="7"/>
        <v>464.1788967145135</v>
      </c>
      <c r="M54" s="3">
        <f t="shared" si="8"/>
        <v>0.4773664842192712</v>
      </c>
      <c r="N54" s="3">
        <f t="shared" si="9"/>
        <v>384.83238763130703</v>
      </c>
      <c r="O54" s="3">
        <f t="shared" si="10"/>
        <v>1646.4605011724318</v>
      </c>
      <c r="P54" s="3">
        <f t="shared" si="11"/>
        <v>0</v>
      </c>
      <c r="Q54" s="3">
        <f t="shared" si="12"/>
        <v>2511.386310593143</v>
      </c>
      <c r="R54" s="5">
        <f t="shared" si="13"/>
        <v>0.019811991089082315</v>
      </c>
      <c r="T54" s="22">
        <f t="shared" si="14"/>
        <v>3.39312018000317</v>
      </c>
      <c r="U54" s="22">
        <f t="shared" si="15"/>
        <v>2.5333026665942477</v>
      </c>
      <c r="V54" s="22">
        <f t="shared" si="16"/>
        <v>1.7084134653385845</v>
      </c>
      <c r="W54" s="22">
        <f t="shared" si="17"/>
        <v>1.0081800731390842</v>
      </c>
      <c r="X54" s="22">
        <f t="shared" si="18"/>
        <v>0.8431333669990425</v>
      </c>
      <c r="Y54" s="22">
        <f t="shared" si="19"/>
        <v>2139.4821593907764</v>
      </c>
      <c r="Z54" s="22">
        <f t="shared" si="20"/>
        <v>1920.1726504220799</v>
      </c>
      <c r="AA54" s="22">
        <f t="shared" si="21"/>
        <v>1645.9405750811543</v>
      </c>
      <c r="AB54" s="22">
        <f t="shared" si="22"/>
        <v>1315.2840040179935</v>
      </c>
      <c r="AC54" s="22">
        <f t="shared" si="23"/>
        <v>1211.4231169501547</v>
      </c>
      <c r="AD54" s="22">
        <f t="shared" si="24"/>
        <v>0</v>
      </c>
      <c r="AE54" s="22">
        <f t="shared" si="25"/>
        <v>0</v>
      </c>
      <c r="AF54" s="22">
        <f t="shared" si="26"/>
        <v>0</v>
      </c>
      <c r="AG54" s="22">
        <f t="shared" si="27"/>
        <v>0</v>
      </c>
      <c r="AH54" s="22">
        <f t="shared" si="28"/>
        <v>0</v>
      </c>
    </row>
    <row r="55" spans="1:34" ht="16.5">
      <c r="A55" s="20">
        <f>'[1]coil geom 2'!$A36</f>
        <v>12</v>
      </c>
      <c r="B55" s="5">
        <f>'[2]Bf'!$P18</f>
        <v>-0.7970047609221869</v>
      </c>
      <c r="C55" s="12">
        <f>'[2]Bf'!$O18</f>
        <v>241.13815804634072</v>
      </c>
      <c r="D55" s="6">
        <f>'[2]Br'!$M18</f>
        <v>-0.4676103714250752</v>
      </c>
      <c r="E55" s="19">
        <f t="shared" si="0"/>
        <v>0.924054137156979</v>
      </c>
      <c r="F55" s="19">
        <f t="shared" si="1"/>
        <v>0.37567983074343003</v>
      </c>
      <c r="G55" s="19">
        <f t="shared" si="2"/>
        <v>113.66399153728055</v>
      </c>
      <c r="H55" s="19">
        <f t="shared" si="3"/>
        <v>0.22041497592508846</v>
      </c>
      <c r="I55" s="19">
        <f t="shared" si="4"/>
        <v>0.43556640921846757</v>
      </c>
      <c r="J55" s="19">
        <f t="shared" si="5"/>
        <v>1.7422656368738703</v>
      </c>
      <c r="K55" s="3">
        <f t="shared" si="6"/>
        <v>15.263553426454726</v>
      </c>
      <c r="L55" s="3">
        <f t="shared" si="7"/>
        <v>458.4732147275147</v>
      </c>
      <c r="M55" s="3">
        <f t="shared" si="8"/>
        <v>0.5845189260889831</v>
      </c>
      <c r="N55" s="3">
        <f t="shared" si="9"/>
        <v>400.23437455348903</v>
      </c>
      <c r="O55" s="3">
        <f t="shared" si="10"/>
        <v>1667.5781825988663</v>
      </c>
      <c r="P55" s="3">
        <f t="shared" si="11"/>
        <v>0</v>
      </c>
      <c r="Q55" s="3">
        <f t="shared" si="12"/>
        <v>2542.133844232414</v>
      </c>
      <c r="R55" s="5">
        <f t="shared" si="13"/>
        <v>0.020054554274165783</v>
      </c>
      <c r="T55" s="22">
        <f t="shared" si="14"/>
        <v>3.388935090796135</v>
      </c>
      <c r="U55" s="22">
        <f t="shared" si="15"/>
        <v>2.545070556831716</v>
      </c>
      <c r="V55" s="22">
        <f t="shared" si="16"/>
        <v>1.7422656368738703</v>
      </c>
      <c r="W55" s="22">
        <f t="shared" si="17"/>
        <v>1.076660243609303</v>
      </c>
      <c r="X55" s="22">
        <f t="shared" si="18"/>
        <v>0.9211445768519146</v>
      </c>
      <c r="Y55" s="22">
        <f t="shared" si="19"/>
        <v>2138.531775767116</v>
      </c>
      <c r="Z55" s="22">
        <f t="shared" si="20"/>
        <v>1923.5497464891187</v>
      </c>
      <c r="AA55" s="22">
        <f t="shared" si="21"/>
        <v>1659.0094223720564</v>
      </c>
      <c r="AB55" s="22">
        <f t="shared" si="22"/>
        <v>1354.4563995569351</v>
      </c>
      <c r="AC55" s="22">
        <f t="shared" si="23"/>
        <v>1262.3435688091045</v>
      </c>
      <c r="AD55" s="22">
        <f t="shared" si="24"/>
        <v>0</v>
      </c>
      <c r="AE55" s="22">
        <f t="shared" si="25"/>
        <v>0</v>
      </c>
      <c r="AF55" s="22">
        <f t="shared" si="26"/>
        <v>0</v>
      </c>
      <c r="AG55" s="22">
        <f t="shared" si="27"/>
        <v>0</v>
      </c>
      <c r="AH55" s="22">
        <f t="shared" si="28"/>
        <v>0</v>
      </c>
    </row>
    <row r="56" spans="1:34" ht="16.5">
      <c r="A56" s="20">
        <f>'[1]coil geom 2'!$A37</f>
        <v>13</v>
      </c>
      <c r="B56" s="5">
        <f>'[2]Bf'!$P19</f>
        <v>-0.7918310116276626</v>
      </c>
      <c r="C56" s="12">
        <f>'[2]Bf'!$O19</f>
        <v>238.16823057209103</v>
      </c>
      <c r="D56" s="6">
        <f>'[2]Br'!$M19</f>
        <v>-0.5142884104791888</v>
      </c>
      <c r="E56" s="19">
        <f t="shared" si="0"/>
        <v>0.9441869095303631</v>
      </c>
      <c r="F56" s="19">
        <f t="shared" si="1"/>
        <v>0.37324110847403363</v>
      </c>
      <c r="G56" s="19">
        <f t="shared" si="2"/>
        <v>112.26407285981195</v>
      </c>
      <c r="H56" s="19">
        <f t="shared" si="3"/>
        <v>0.2424173511568177</v>
      </c>
      <c r="I56" s="19">
        <f t="shared" si="4"/>
        <v>0.4450562854255776</v>
      </c>
      <c r="J56" s="19">
        <f t="shared" si="5"/>
        <v>1.7802251417023107</v>
      </c>
      <c r="K56" s="3">
        <f t="shared" si="6"/>
        <v>15.066030182531046</v>
      </c>
      <c r="L56" s="3">
        <f t="shared" si="7"/>
        <v>451.8724358241995</v>
      </c>
      <c r="M56" s="3">
        <f t="shared" si="8"/>
        <v>0.7070396719113556</v>
      </c>
      <c r="N56" s="3">
        <f t="shared" si="9"/>
        <v>417.8645261673063</v>
      </c>
      <c r="O56" s="3">
        <f t="shared" si="10"/>
        <v>1688.84600746122</v>
      </c>
      <c r="P56" s="3">
        <f t="shared" si="11"/>
        <v>0</v>
      </c>
      <c r="Q56" s="3">
        <f t="shared" si="12"/>
        <v>2574.3560393071684</v>
      </c>
      <c r="R56" s="5">
        <f t="shared" si="13"/>
        <v>0.02030875086630255</v>
      </c>
      <c r="T56" s="22">
        <f t="shared" si="14"/>
        <v>3.382652846985894</v>
      </c>
      <c r="U56" s="22">
        <f t="shared" si="15"/>
        <v>2.557759454513822</v>
      </c>
      <c r="V56" s="22">
        <f t="shared" si="16"/>
        <v>1.7802251417023107</v>
      </c>
      <c r="W56" s="22">
        <f t="shared" si="17"/>
        <v>1.1504541134718431</v>
      </c>
      <c r="X56" s="22">
        <f t="shared" si="18"/>
        <v>1.0025780584675985</v>
      </c>
      <c r="Y56" s="22">
        <f t="shared" si="19"/>
        <v>2137.1032630830778</v>
      </c>
      <c r="Z56" s="22">
        <f t="shared" si="20"/>
        <v>1927.177572736944</v>
      </c>
      <c r="AA56" s="22">
        <f t="shared" si="21"/>
        <v>1673.4340506486114</v>
      </c>
      <c r="AB56" s="22">
        <f t="shared" si="22"/>
        <v>1394.5276333561135</v>
      </c>
      <c r="AC56" s="22">
        <f t="shared" si="23"/>
        <v>1311.9875174813544</v>
      </c>
      <c r="AD56" s="22">
        <f t="shared" si="24"/>
        <v>0</v>
      </c>
      <c r="AE56" s="22">
        <f t="shared" si="25"/>
        <v>0</v>
      </c>
      <c r="AF56" s="22">
        <f t="shared" si="26"/>
        <v>0</v>
      </c>
      <c r="AG56" s="22">
        <f t="shared" si="27"/>
        <v>0</v>
      </c>
      <c r="AH56" s="22">
        <f t="shared" si="28"/>
        <v>0</v>
      </c>
    </row>
    <row r="57" spans="1:34" ht="16.5">
      <c r="A57" s="20">
        <f>'[1]coil geom 2'!$A38</f>
        <v>14</v>
      </c>
      <c r="B57" s="5">
        <f>'[2]Bf'!$P20</f>
        <v>-0.7860744857851696</v>
      </c>
      <c r="C57" s="12">
        <f>'[2]Bf'!$O20</f>
        <v>234.15578260976827</v>
      </c>
      <c r="D57" s="6">
        <f>'[2]Br'!$M20</f>
        <v>-0.5627596874814667</v>
      </c>
      <c r="E57" s="19">
        <f t="shared" si="0"/>
        <v>0.96675310346368</v>
      </c>
      <c r="F57" s="19">
        <f t="shared" si="1"/>
        <v>0.37052768596991253</v>
      </c>
      <c r="G57" s="19">
        <f t="shared" si="2"/>
        <v>110.37274692895039</v>
      </c>
      <c r="H57" s="19">
        <f t="shared" si="3"/>
        <v>0.265264995277618</v>
      </c>
      <c r="I57" s="19">
        <f t="shared" si="4"/>
        <v>0.45569319041417866</v>
      </c>
      <c r="J57" s="19">
        <f t="shared" si="5"/>
        <v>1.8227727616567144</v>
      </c>
      <c r="K57" s="3">
        <f t="shared" si="6"/>
        <v>14.847769621229915</v>
      </c>
      <c r="L57" s="3">
        <f t="shared" si="7"/>
        <v>444.2580152032953</v>
      </c>
      <c r="M57" s="3">
        <f t="shared" si="8"/>
        <v>0.8465961070637964</v>
      </c>
      <c r="N57" s="3">
        <f t="shared" si="9"/>
        <v>438.0772538270734</v>
      </c>
      <c r="O57" s="3">
        <f t="shared" si="10"/>
        <v>1710.1344925527344</v>
      </c>
      <c r="P57" s="3">
        <f t="shared" si="11"/>
        <v>0</v>
      </c>
      <c r="Q57" s="3">
        <f t="shared" si="12"/>
        <v>2608.164127311397</v>
      </c>
      <c r="R57" s="5">
        <f t="shared" si="13"/>
        <v>0.020575458355888445</v>
      </c>
      <c r="T57" s="22">
        <f t="shared" si="14"/>
        <v>3.3717010416307414</v>
      </c>
      <c r="U57" s="22">
        <f t="shared" si="15"/>
        <v>2.5704688629693777</v>
      </c>
      <c r="V57" s="22">
        <f t="shared" si="16"/>
        <v>1.8227727616567144</v>
      </c>
      <c r="W57" s="22">
        <f t="shared" si="17"/>
        <v>1.2304222891192684</v>
      </c>
      <c r="X57" s="22">
        <f t="shared" si="18"/>
        <v>1.0870260264900065</v>
      </c>
      <c r="Y57" s="22">
        <f t="shared" si="19"/>
        <v>2134.6075029677504</v>
      </c>
      <c r="Z57" s="22">
        <f t="shared" si="20"/>
        <v>1930.7972512857039</v>
      </c>
      <c r="AA57" s="22">
        <f t="shared" si="21"/>
        <v>1689.3244051726404</v>
      </c>
      <c r="AB57" s="22">
        <f t="shared" si="22"/>
        <v>1435.7299587184064</v>
      </c>
      <c r="AC57" s="22">
        <f t="shared" si="23"/>
        <v>1360.213344619171</v>
      </c>
      <c r="AD57" s="22">
        <f t="shared" si="24"/>
        <v>0</v>
      </c>
      <c r="AE57" s="22">
        <f t="shared" si="25"/>
        <v>0</v>
      </c>
      <c r="AF57" s="22">
        <f t="shared" si="26"/>
        <v>0</v>
      </c>
      <c r="AG57" s="22">
        <f t="shared" si="27"/>
        <v>0</v>
      </c>
      <c r="AH57" s="22">
        <f t="shared" si="28"/>
        <v>0</v>
      </c>
    </row>
    <row r="58" spans="1:34" ht="16.5">
      <c r="A58" s="16">
        <f>J29</f>
        <v>15.673373548625944</v>
      </c>
      <c r="B58" s="5">
        <f>'[2]Bf'!$P21</f>
        <v>-0.7797235727397585</v>
      </c>
      <c r="C58" s="12">
        <f>'[2]Bf'!$O21</f>
        <v>228.70524440167958</v>
      </c>
      <c r="D58" s="6">
        <f>'[2]Br'!$M21</f>
        <v>-0.6155142377819834</v>
      </c>
      <c r="E58" s="19">
        <f t="shared" si="0"/>
        <v>0.9933914771118129</v>
      </c>
      <c r="F58" s="19">
        <f t="shared" si="1"/>
        <v>0.36753409037933465</v>
      </c>
      <c r="G58" s="19">
        <f t="shared" si="2"/>
        <v>107.80355616388384</v>
      </c>
      <c r="H58" s="19">
        <f t="shared" si="3"/>
        <v>0.2901316228055543</v>
      </c>
      <c r="I58" s="19">
        <f t="shared" si="4"/>
        <v>0.46824957676729334</v>
      </c>
      <c r="J58" s="19">
        <f t="shared" si="5"/>
        <v>1.8729983070691734</v>
      </c>
      <c r="K58" s="3">
        <f t="shared" si="6"/>
        <v>14.608820335515786</v>
      </c>
      <c r="L58" s="3">
        <f t="shared" si="7"/>
        <v>435.4759941763079</v>
      </c>
      <c r="M58" s="3">
        <f t="shared" si="8"/>
        <v>1.0127599393312188</v>
      </c>
      <c r="N58" s="3">
        <f t="shared" si="9"/>
        <v>462.55184052871164</v>
      </c>
      <c r="O58" s="3">
        <f t="shared" si="10"/>
        <v>1732.566293503564</v>
      </c>
      <c r="P58" s="3">
        <f t="shared" si="11"/>
        <v>0</v>
      </c>
      <c r="Q58" s="3">
        <f t="shared" si="12"/>
        <v>2646.2157084834307</v>
      </c>
      <c r="R58" s="5">
        <f>Q58*J$35*(A58-A57)</f>
        <v>0.034932747461624815</v>
      </c>
      <c r="T58" s="22">
        <f t="shared" si="14"/>
        <v>3.355500500215238</v>
      </c>
      <c r="U58" s="22">
        <f t="shared" si="15"/>
        <v>2.58449073466705</v>
      </c>
      <c r="V58" s="22">
        <f t="shared" si="16"/>
        <v>1.8729983070691734</v>
      </c>
      <c r="W58" s="22">
        <f t="shared" si="17"/>
        <v>1.3209748328629096</v>
      </c>
      <c r="X58" s="22">
        <f t="shared" si="18"/>
        <v>1.179045338356179</v>
      </c>
      <c r="Y58" s="22">
        <f t="shared" si="19"/>
        <v>2130.902895579646</v>
      </c>
      <c r="Z58" s="22">
        <f t="shared" si="20"/>
        <v>1934.7745866071598</v>
      </c>
      <c r="AA58" s="22">
        <f t="shared" si="21"/>
        <v>1707.7205456063466</v>
      </c>
      <c r="AB58" s="22">
        <f t="shared" si="22"/>
        <v>1479.9233667226729</v>
      </c>
      <c r="AC58" s="22">
        <f t="shared" si="23"/>
        <v>1409.5100730019963</v>
      </c>
      <c r="AD58" s="22">
        <f t="shared" si="24"/>
        <v>0</v>
      </c>
      <c r="AE58" s="22">
        <f t="shared" si="25"/>
        <v>0</v>
      </c>
      <c r="AF58" s="22">
        <f t="shared" si="26"/>
        <v>0</v>
      </c>
      <c r="AG58" s="22">
        <f t="shared" si="27"/>
        <v>0</v>
      </c>
      <c r="AH58" s="22">
        <f t="shared" si="28"/>
        <v>0</v>
      </c>
    </row>
    <row r="59" spans="2:34" ht="16.5">
      <c r="B59" s="5"/>
      <c r="E59" s="19"/>
      <c r="F59" s="19"/>
      <c r="G59" s="19"/>
      <c r="H59" s="19"/>
      <c r="I59" s="19"/>
      <c r="J59" s="19"/>
      <c r="K59" s="3"/>
      <c r="L59" s="3"/>
      <c r="M59" s="3"/>
      <c r="N59" s="3"/>
      <c r="O59" s="3"/>
      <c r="P59" s="3"/>
      <c r="Q59" s="3"/>
      <c r="R59" s="5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6.5">
      <c r="A60" s="16">
        <f>I30</f>
        <v>17.081863443783423</v>
      </c>
      <c r="B60" s="5">
        <f>'[2]Bf'!$P23</f>
        <v>-0.7697157603408762</v>
      </c>
      <c r="C60" s="12">
        <f>'[2]Bf'!$O23</f>
        <v>221.1340494294688</v>
      </c>
      <c r="D60" s="6">
        <f>'[2]Br'!$M23</f>
        <v>-0.471884695094082</v>
      </c>
      <c r="E60" s="19">
        <f aca="true" t="shared" si="29" ref="E60:E79">SQRT(B60^2+D60^2)</f>
        <v>0.9028496647732489</v>
      </c>
      <c r="F60" s="19">
        <f aca="true" t="shared" si="30" ref="F60:F79">-B60*$E$30*(1-$E$32)/$E$31/$E$33</f>
        <v>0.3628167618858714</v>
      </c>
      <c r="G60" s="19">
        <f aca="true" t="shared" si="31" ref="G60:G79">C60*$E$30*(1-$E$32)/$E$31/$E$33</f>
        <v>104.23476287036002</v>
      </c>
      <c r="H60" s="19">
        <f aca="true" t="shared" si="32" ref="H60:H79">-D60*$E$30*(1-$E$32)/$E$31/$E$33</f>
        <v>0.2224297407938166</v>
      </c>
      <c r="I60" s="19">
        <f aca="true" t="shared" si="33" ref="I60:I79">E60*$E$30*(1-$E$32)/$E$31/$E$33</f>
        <v>0.42557137156410507</v>
      </c>
      <c r="J60" s="19">
        <f aca="true" t="shared" si="34" ref="J60:J79">E60*E$30/E$31</f>
        <v>1.70228548625642</v>
      </c>
      <c r="K60" s="3">
        <f aca="true" t="shared" si="35" ref="K60:K79">E$37*E$14/120*E$6*F60^2/E$7*E$4*E$9*(E$9-1)/E$5</f>
        <v>14.236216301895947</v>
      </c>
      <c r="L60" s="3">
        <f aca="true" t="shared" si="36" ref="L60:L79">E$37*E$14/6*F60^2*E$4/E$8/E$5*SQRT(E$6^2+16*E$4^2)*(1+(G60*E$4/F60)^2/15)</f>
        <v>422.3073828609143</v>
      </c>
      <c r="M60" s="3">
        <f aca="true" t="shared" si="37" ref="M60:M79">E$38*E$14*H60^2/8*E$5/E$8/E$4*SQRT(E$6^2+16*E$4^2)</f>
        <v>0.5952536830677416</v>
      </c>
      <c r="N60" s="3">
        <f aca="true" t="shared" si="38" ref="N60:N79">E$37*2*E$14*E$15*I60^2/E$13*E$20</f>
        <v>382.0765964528278</v>
      </c>
      <c r="O60" s="3">
        <f aca="true" t="shared" si="39" ref="O60:O79">(Y60+Z60+AA60+AB60+AC60)/5</f>
        <v>1649.2864133201724</v>
      </c>
      <c r="P60" s="3">
        <f aca="true" t="shared" si="40" ref="P60:P79">(AD60+AE60+AF60+AG60+AH60)/5</f>
        <v>0</v>
      </c>
      <c r="Q60" s="3">
        <f aca="true" t="shared" si="41" ref="Q60:Q79">SUM(K60:P60)</f>
        <v>2468.5018626188785</v>
      </c>
      <c r="R60" s="5">
        <f>Q60*J$35*(A61-A60)</f>
        <v>0.017879498785050303</v>
      </c>
      <c r="T60" s="22">
        <f aca="true" t="shared" si="42" ref="T60:T79">SQRT(($B60-$C60*0.8*$E$4)^2+$D60^2)*$E$30/$E$31</f>
        <v>3.200162173490859</v>
      </c>
      <c r="U60" s="22">
        <f aca="true" t="shared" si="43" ref="U60:U79">SQRT(($B60-$C60*0.4*$E$4)^2+$D60^2)*$E$30/$E$31</f>
        <v>2.431274634684558</v>
      </c>
      <c r="V60" s="22">
        <f aca="true" t="shared" si="44" ref="V60:V79">SQRT(($B60)^2+$D60^2)*$E$30/$E$31</f>
        <v>1.70228548625642</v>
      </c>
      <c r="W60" s="22">
        <f aca="true" t="shared" si="45" ref="W60:W79">SQRT(($B60+$C60*0.4*$E$4)^2+$D60^2)*$E$30/$E$31</f>
        <v>1.0959363663178252</v>
      </c>
      <c r="X60" s="22">
        <f aca="true" t="shared" si="46" ref="X60:X79">SQRT(($B60+$C60*0.8*$E$4)^2+$D60^2)*$E$30/$E$31</f>
        <v>0.906089551951966</v>
      </c>
      <c r="Y60" s="22">
        <f aca="true" t="shared" si="47" ref="Y60:Y79">$E$39*$E$14*$E$15*$E$17/$E$33*2/3*$E$21/PI()*($E$22*$E$23*LN((T60+$E$23)/($E$32*T60+$E$23))+$E$24*T60*(1-$E$32)+$E$25*T60^2/2*(1-$E$32^2))</f>
        <v>2094.5909055752936</v>
      </c>
      <c r="Z60" s="22">
        <f aca="true" t="shared" si="48" ref="Z60:Z79">$E$39*$E$14*$E$15*$E$17/$E$33*2/3*$E$21/PI()*($E$22*$E$23*LN((U60+$E$23)/($E$32*U60+$E$23))+$E$24*U60*(1-$E$32)+$E$25*U60^2/2*(1-$E$32^2))</f>
        <v>1890.371109739466</v>
      </c>
      <c r="AA60" s="22">
        <f aca="true" t="shared" si="49" ref="AA60:AA79">$E$39*$E$14*$E$15*$E$17/$E$33*2/3*$E$21/PI()*($E$22*$E$23*LN((V60+$E$23)/($E$32*V60+$E$23))+$E$24*V60*(1-$E$32)+$E$25*V60^2/2*(1-$E$32^2))</f>
        <v>1643.553599077545</v>
      </c>
      <c r="AB60" s="22">
        <f aca="true" t="shared" si="50" ref="AB60:AB79">$E$39*$E$14*$E$15*$E$17/$E$33*2/3*$E$21/PI()*($E$22*$E$23*LN((W60+$E$23)/($E$32*W60+$E$23))+$E$24*W60*(1-$E$32)+$E$25*W60^2/2*(1-$E$32^2))</f>
        <v>1365.12747843054</v>
      </c>
      <c r="AC60" s="22">
        <f aca="true" t="shared" si="51" ref="AC60:AC79">$E$39*$E$14*$E$15*$E$17/$E$33*2/3*$E$21/PI()*($E$22*$E$23*LN((X60+$E$23)/($E$32*X60+$E$23))+$E$24*X60*(1-$E$32)+$E$25*X60^2/2*(1-$E$32^2))</f>
        <v>1252.7889737780176</v>
      </c>
      <c r="AD60" s="22">
        <f aca="true" t="shared" si="52" ref="AD60:AD79">$E$14*$E$15*$E$17/$E$13/$E$33*($E$26/$E$27*(EXP(-$E$27*$E$32*T60)-EXP(-$E$27*T60))+$E$28/$E$29*(EXP(-$E$29*$E$32*T60)-EXP(-$E$29*T60)))</f>
        <v>0</v>
      </c>
      <c r="AE60" s="22">
        <f aca="true" t="shared" si="53" ref="AE60:AE79">$E$14*$E$15*$E$17/$E$13/$E$33*($E$26/$E$27*(EXP(-$E$27*$E$32*U60)-EXP(-$E$27*U60))+$E$28/$E$29*(EXP(-$E$29*$E$32*U60)-EXP(-$E$29*U60)))</f>
        <v>0</v>
      </c>
      <c r="AF60" s="22">
        <f aca="true" t="shared" si="54" ref="AF60:AF79">$E$14*$E$15*$E$17/$E$13/$E$33*($E$26/$E$27*(EXP(-$E$27*$E$32*V60)-EXP(-$E$27*V60))+$E$28/$E$29*(EXP(-$E$29*$E$32*V60)-EXP(-$E$29*V60)))</f>
        <v>0</v>
      </c>
      <c r="AG60" s="22">
        <f aca="true" t="shared" si="55" ref="AG60:AG79">$E$14*$E$15*$E$17/$E$13/$E$33*($E$26/$E$27*(EXP(-$E$27*$E$32*W60)-EXP(-$E$27*W60))+$E$28/$E$29*(EXP(-$E$29*$E$32*W60)-EXP(-$E$29*W60)))</f>
        <v>0</v>
      </c>
      <c r="AH60" s="22">
        <f aca="true" t="shared" si="56" ref="AH60:AH79">$E$14*$E$15*$E$17/$E$13/$E$33*($E$26/$E$27*(EXP(-$E$27*$E$32*X60)-EXP(-$E$27*X60))+$E$28/$E$29*(EXP(-$E$29*$E$32*X60)-EXP(-$E$29*X60)))</f>
        <v>0</v>
      </c>
    </row>
    <row r="61" spans="1:34" ht="16.5">
      <c r="A61" s="20">
        <f>'[1]coil geom 2'!$A42</f>
        <v>18</v>
      </c>
      <c r="B61" s="5">
        <f>'[2]Bf'!$P24</f>
        <v>-0.7688376834784396</v>
      </c>
      <c r="C61" s="12">
        <f>'[2]Bf'!$O24</f>
        <v>227.4487999096361</v>
      </c>
      <c r="D61" s="6">
        <f>'[2]Br'!$M24</f>
        <v>-0.4725847095030641</v>
      </c>
      <c r="E61" s="19">
        <f t="shared" si="29"/>
        <v>0.9024675568642835</v>
      </c>
      <c r="F61" s="19">
        <f t="shared" si="30"/>
        <v>0.36240286753638445</v>
      </c>
      <c r="G61" s="19">
        <f t="shared" si="31"/>
        <v>107.21131270781811</v>
      </c>
      <c r="H61" s="19">
        <f t="shared" si="32"/>
        <v>0.22275970280606366</v>
      </c>
      <c r="I61" s="19">
        <f t="shared" si="33"/>
        <v>0.42539125942224054</v>
      </c>
      <c r="J61" s="19">
        <f t="shared" si="34"/>
        <v>1.7015650376889624</v>
      </c>
      <c r="K61" s="3">
        <f t="shared" si="35"/>
        <v>14.203754027827683</v>
      </c>
      <c r="L61" s="3">
        <f t="shared" si="36"/>
        <v>424.27422828908556</v>
      </c>
      <c r="M61" s="3">
        <f t="shared" si="37"/>
        <v>0.5970210437163146</v>
      </c>
      <c r="N61" s="3">
        <f t="shared" si="38"/>
        <v>381.75325669689</v>
      </c>
      <c r="O61" s="3">
        <f t="shared" si="39"/>
        <v>1652.5088709781455</v>
      </c>
      <c r="P61" s="3">
        <f t="shared" si="40"/>
        <v>0</v>
      </c>
      <c r="Q61" s="3">
        <f t="shared" si="41"/>
        <v>2473.337131035665</v>
      </c>
      <c r="R61" s="5">
        <f aca="true" t="shared" si="57" ref="R61:R78">Q61*J$35</f>
        <v>0.01951182619483249</v>
      </c>
      <c r="T61" s="22">
        <f t="shared" si="42"/>
        <v>3.2434699869060464</v>
      </c>
      <c r="U61" s="22">
        <f t="shared" si="43"/>
        <v>2.451788219941692</v>
      </c>
      <c r="V61" s="22">
        <f t="shared" si="44"/>
        <v>1.7015650376889624</v>
      </c>
      <c r="W61" s="22">
        <f t="shared" si="45"/>
        <v>1.0827150419579834</v>
      </c>
      <c r="X61" s="22">
        <f t="shared" si="46"/>
        <v>0.9176656957927348</v>
      </c>
      <c r="Y61" s="22">
        <f t="shared" si="47"/>
        <v>2104.86102139468</v>
      </c>
      <c r="Z61" s="22">
        <f t="shared" si="48"/>
        <v>1896.4396808077884</v>
      </c>
      <c r="AA61" s="22">
        <f t="shared" si="49"/>
        <v>1643.2725355455032</v>
      </c>
      <c r="AB61" s="22">
        <f t="shared" si="50"/>
        <v>1357.8243913183705</v>
      </c>
      <c r="AC61" s="22">
        <f t="shared" si="51"/>
        <v>1260.1467258243852</v>
      </c>
      <c r="AD61" s="22">
        <f t="shared" si="52"/>
        <v>0</v>
      </c>
      <c r="AE61" s="22">
        <f t="shared" si="53"/>
        <v>0</v>
      </c>
      <c r="AF61" s="22">
        <f t="shared" si="54"/>
        <v>0</v>
      </c>
      <c r="AG61" s="22">
        <f t="shared" si="55"/>
        <v>0</v>
      </c>
      <c r="AH61" s="22">
        <f t="shared" si="56"/>
        <v>0</v>
      </c>
    </row>
    <row r="62" spans="1:34" ht="16.5">
      <c r="A62" s="20">
        <f>'[1]coil geom 2'!$A43</f>
        <v>19</v>
      </c>
      <c r="B62" s="5">
        <f>'[2]Bf'!$P25</f>
        <v>-0.7670354695833996</v>
      </c>
      <c r="C62" s="12">
        <f>'[2]Bf'!$O25</f>
        <v>231.74178888809186</v>
      </c>
      <c r="D62" s="6">
        <f>'[2]Br'!$M25</f>
        <v>-0.5261554631417936</v>
      </c>
      <c r="E62" s="19">
        <f t="shared" si="29"/>
        <v>0.9301521289514859</v>
      </c>
      <c r="F62" s="19">
        <f t="shared" si="30"/>
        <v>0.3615533677037</v>
      </c>
      <c r="G62" s="19">
        <f t="shared" si="31"/>
        <v>109.23487574267821</v>
      </c>
      <c r="H62" s="19">
        <f t="shared" si="32"/>
        <v>0.24801105969445844</v>
      </c>
      <c r="I62" s="19">
        <f t="shared" si="33"/>
        <v>0.43844078668465036</v>
      </c>
      <c r="J62" s="19">
        <f t="shared" si="34"/>
        <v>1.7537631467386017</v>
      </c>
      <c r="K62" s="3">
        <f t="shared" si="35"/>
        <v>14.137242717691013</v>
      </c>
      <c r="L62" s="3">
        <f t="shared" si="36"/>
        <v>424.49023546942743</v>
      </c>
      <c r="M62" s="3">
        <f t="shared" si="37"/>
        <v>0.740045591288728</v>
      </c>
      <c r="N62" s="3">
        <f t="shared" si="38"/>
        <v>405.5342350012254</v>
      </c>
      <c r="O62" s="3">
        <f t="shared" si="39"/>
        <v>1683.0217951766372</v>
      </c>
      <c r="P62" s="3">
        <f t="shared" si="40"/>
        <v>0</v>
      </c>
      <c r="Q62" s="3">
        <f t="shared" si="41"/>
        <v>2527.9235539562696</v>
      </c>
      <c r="R62" s="5">
        <f t="shared" si="57"/>
        <v>0.019942451192637975</v>
      </c>
      <c r="T62" s="22">
        <f t="shared" si="42"/>
        <v>3.2994528077068814</v>
      </c>
      <c r="U62" s="22">
        <f t="shared" si="43"/>
        <v>2.5016102130493723</v>
      </c>
      <c r="V62" s="22">
        <f t="shared" si="44"/>
        <v>1.7537631467386017</v>
      </c>
      <c r="W62" s="22">
        <f t="shared" si="45"/>
        <v>1.1572741165175564</v>
      </c>
      <c r="X62" s="22">
        <f t="shared" si="46"/>
        <v>1.024132938510403</v>
      </c>
      <c r="Y62" s="22">
        <f t="shared" si="47"/>
        <v>2117.967846532053</v>
      </c>
      <c r="Z62" s="22">
        <f t="shared" si="48"/>
        <v>1911.0167114582603</v>
      </c>
      <c r="AA62" s="22">
        <f t="shared" si="49"/>
        <v>1663.4037359943368</v>
      </c>
      <c r="AB62" s="22">
        <f t="shared" si="50"/>
        <v>1398.1278375788868</v>
      </c>
      <c r="AC62" s="22">
        <f t="shared" si="51"/>
        <v>1324.5928443196485</v>
      </c>
      <c r="AD62" s="22">
        <f t="shared" si="52"/>
        <v>0</v>
      </c>
      <c r="AE62" s="22">
        <f t="shared" si="53"/>
        <v>0</v>
      </c>
      <c r="AF62" s="22">
        <f t="shared" si="54"/>
        <v>0</v>
      </c>
      <c r="AG62" s="22">
        <f t="shared" si="55"/>
        <v>0</v>
      </c>
      <c r="AH62" s="22">
        <f t="shared" si="56"/>
        <v>0</v>
      </c>
    </row>
    <row r="63" spans="1:34" ht="16.5">
      <c r="A63" s="20">
        <f>'[1]coil geom 2'!$A44</f>
        <v>20</v>
      </c>
      <c r="B63" s="5">
        <f>'[2]Bf'!$P26</f>
        <v>-0.7645686420397677</v>
      </c>
      <c r="C63" s="12">
        <f>'[2]Bf'!$O26</f>
        <v>234.49299316708385</v>
      </c>
      <c r="D63" s="6">
        <f>'[2]Br'!$M26</f>
        <v>-0.5768430116951416</v>
      </c>
      <c r="E63" s="19">
        <f t="shared" si="29"/>
        <v>0.9577646206307977</v>
      </c>
      <c r="F63" s="19">
        <f t="shared" si="30"/>
        <v>0.3603905925240479</v>
      </c>
      <c r="G63" s="19">
        <f t="shared" si="31"/>
        <v>110.53169604859006</v>
      </c>
      <c r="H63" s="19">
        <f t="shared" si="32"/>
        <v>0.27190337576956947</v>
      </c>
      <c r="I63" s="19">
        <f t="shared" si="33"/>
        <v>0.45145633779438965</v>
      </c>
      <c r="J63" s="19">
        <f t="shared" si="34"/>
        <v>1.8058253511775586</v>
      </c>
      <c r="K63" s="3">
        <f t="shared" si="35"/>
        <v>14.046456665290023</v>
      </c>
      <c r="L63" s="3">
        <f t="shared" si="36"/>
        <v>423.38389378487085</v>
      </c>
      <c r="M63" s="3">
        <f t="shared" si="37"/>
        <v>0.8894992347682411</v>
      </c>
      <c r="N63" s="3">
        <f t="shared" si="38"/>
        <v>429.96899016308043</v>
      </c>
      <c r="O63" s="3">
        <f t="shared" si="39"/>
        <v>1710.4040393488726</v>
      </c>
      <c r="P63" s="3">
        <f t="shared" si="40"/>
        <v>0</v>
      </c>
      <c r="Q63" s="3">
        <f t="shared" si="41"/>
        <v>2578.692879196882</v>
      </c>
      <c r="R63" s="5">
        <f t="shared" si="57"/>
        <v>0.020342963616801095</v>
      </c>
      <c r="T63" s="22">
        <f t="shared" si="42"/>
        <v>3.34412465964379</v>
      </c>
      <c r="U63" s="22">
        <f t="shared" si="43"/>
        <v>2.545944996215278</v>
      </c>
      <c r="V63" s="22">
        <f t="shared" si="44"/>
        <v>1.8058253511775586</v>
      </c>
      <c r="W63" s="22">
        <f t="shared" si="45"/>
        <v>1.2331575588072756</v>
      </c>
      <c r="X63" s="22">
        <f t="shared" si="46"/>
        <v>1.122877117683637</v>
      </c>
      <c r="Y63" s="22">
        <f t="shared" si="47"/>
        <v>2128.2924334967493</v>
      </c>
      <c r="Z63" s="22">
        <f t="shared" si="48"/>
        <v>1923.8002043184765</v>
      </c>
      <c r="AA63" s="22">
        <f t="shared" si="49"/>
        <v>1683.0294483200194</v>
      </c>
      <c r="AB63" s="22">
        <f t="shared" si="50"/>
        <v>1437.1016162087044</v>
      </c>
      <c r="AC63" s="22">
        <f t="shared" si="51"/>
        <v>1379.796494400414</v>
      </c>
      <c r="AD63" s="22">
        <f t="shared" si="52"/>
        <v>0</v>
      </c>
      <c r="AE63" s="22">
        <f t="shared" si="53"/>
        <v>0</v>
      </c>
      <c r="AF63" s="22">
        <f t="shared" si="54"/>
        <v>0</v>
      </c>
      <c r="AG63" s="22">
        <f t="shared" si="55"/>
        <v>0</v>
      </c>
      <c r="AH63" s="22">
        <f t="shared" si="56"/>
        <v>0</v>
      </c>
    </row>
    <row r="64" spans="1:34" ht="16.5">
      <c r="A64" s="20">
        <f>'[1]coil geom 2'!$A45</f>
        <v>21</v>
      </c>
      <c r="B64" s="5">
        <f>'[2]Bf'!$P27</f>
        <v>-0.7616067160810989</v>
      </c>
      <c r="C64" s="12">
        <f>'[2]Bf'!$O27</f>
        <v>236.30574107714503</v>
      </c>
      <c r="D64" s="6">
        <f>'[2]Br'!$M27</f>
        <v>-0.62632377474028</v>
      </c>
      <c r="E64" s="19">
        <f t="shared" si="29"/>
        <v>0.986066052952209</v>
      </c>
      <c r="F64" s="19">
        <f t="shared" si="30"/>
        <v>0.35899444547777454</v>
      </c>
      <c r="G64" s="19">
        <f t="shared" si="31"/>
        <v>111.38616124305682</v>
      </c>
      <c r="H64" s="19">
        <f t="shared" si="32"/>
        <v>0.2952268558756917</v>
      </c>
      <c r="I64" s="19">
        <f t="shared" si="33"/>
        <v>0.464796631134673</v>
      </c>
      <c r="J64" s="19">
        <f t="shared" si="34"/>
        <v>1.8591865245386923</v>
      </c>
      <c r="K64" s="3">
        <f t="shared" si="35"/>
        <v>13.937836000899669</v>
      </c>
      <c r="L64" s="3">
        <f t="shared" si="36"/>
        <v>421.3822907665255</v>
      </c>
      <c r="M64" s="3">
        <f t="shared" si="37"/>
        <v>1.0486440632445382</v>
      </c>
      <c r="N64" s="3">
        <f t="shared" si="38"/>
        <v>455.75513398897215</v>
      </c>
      <c r="O64" s="3">
        <f t="shared" si="39"/>
        <v>1736.0361606192778</v>
      </c>
      <c r="P64" s="3">
        <f t="shared" si="40"/>
        <v>0</v>
      </c>
      <c r="Q64" s="3">
        <f t="shared" si="41"/>
        <v>2628.1600654389194</v>
      </c>
      <c r="R64" s="5">
        <f t="shared" si="57"/>
        <v>0.020733203640367102</v>
      </c>
      <c r="T64" s="22">
        <f t="shared" si="42"/>
        <v>3.3828509202741803</v>
      </c>
      <c r="U64" s="22">
        <f t="shared" si="43"/>
        <v>2.5881241526698906</v>
      </c>
      <c r="V64" s="22">
        <f t="shared" si="44"/>
        <v>1.8591865245386923</v>
      </c>
      <c r="W64" s="22">
        <f t="shared" si="45"/>
        <v>1.310818087676141</v>
      </c>
      <c r="X64" s="22">
        <f t="shared" si="46"/>
        <v>1.2179471283644718</v>
      </c>
      <c r="Y64" s="22">
        <f t="shared" si="47"/>
        <v>2137.148337445082</v>
      </c>
      <c r="Z64" s="22">
        <f t="shared" si="48"/>
        <v>1935.8024693791535</v>
      </c>
      <c r="AA64" s="22">
        <f t="shared" si="49"/>
        <v>1702.6997348607993</v>
      </c>
      <c r="AB64" s="22">
        <f t="shared" si="50"/>
        <v>1475.086735024936</v>
      </c>
      <c r="AC64" s="22">
        <f t="shared" si="51"/>
        <v>1429.4435263864195</v>
      </c>
      <c r="AD64" s="22">
        <f t="shared" si="52"/>
        <v>0</v>
      </c>
      <c r="AE64" s="22">
        <f t="shared" si="53"/>
        <v>0</v>
      </c>
      <c r="AF64" s="22">
        <f t="shared" si="54"/>
        <v>0</v>
      </c>
      <c r="AG64" s="22">
        <f t="shared" si="55"/>
        <v>0</v>
      </c>
      <c r="AH64" s="22">
        <f t="shared" si="56"/>
        <v>0</v>
      </c>
    </row>
    <row r="65" spans="1:34" ht="16.5">
      <c r="A65" s="20">
        <f>'[1]coil geom 2'!$A46</f>
        <v>22</v>
      </c>
      <c r="B65" s="5">
        <f>'[2]Bf'!$P28</f>
        <v>-0.7579205845403099</v>
      </c>
      <c r="C65" s="12">
        <f>'[2]Bf'!$O28</f>
        <v>237.4021344915991</v>
      </c>
      <c r="D65" s="6">
        <f>'[2]Br'!$M28</f>
        <v>-0.6748782498644672</v>
      </c>
      <c r="E65" s="19">
        <f t="shared" si="29"/>
        <v>1.0148419899718633</v>
      </c>
      <c r="F65" s="19">
        <f t="shared" si="30"/>
        <v>0.35725693355659194</v>
      </c>
      <c r="G65" s="19">
        <f t="shared" si="31"/>
        <v>111.90296228687205</v>
      </c>
      <c r="H65" s="19">
        <f t="shared" si="32"/>
        <v>0.3181137166459897</v>
      </c>
      <c r="I65" s="19">
        <f t="shared" si="33"/>
        <v>0.478360589192488</v>
      </c>
      <c r="J65" s="19">
        <f t="shared" si="34"/>
        <v>1.913442356769952</v>
      </c>
      <c r="K65" s="3">
        <f t="shared" si="35"/>
        <v>13.803245888388233</v>
      </c>
      <c r="L65" s="3">
        <f t="shared" si="36"/>
        <v>418.3666518306916</v>
      </c>
      <c r="M65" s="3">
        <f t="shared" si="37"/>
        <v>1.217534205549449</v>
      </c>
      <c r="N65" s="3">
        <f t="shared" si="38"/>
        <v>482.7434730954769</v>
      </c>
      <c r="O65" s="3">
        <f t="shared" si="39"/>
        <v>1760.1939950216881</v>
      </c>
      <c r="P65" s="3">
        <f t="shared" si="40"/>
        <v>0</v>
      </c>
      <c r="Q65" s="3">
        <f t="shared" si="41"/>
        <v>2676.3249000417945</v>
      </c>
      <c r="R65" s="5">
        <f t="shared" si="57"/>
        <v>0.021113169585842816</v>
      </c>
      <c r="T65" s="22">
        <f t="shared" si="42"/>
        <v>3.4169030152062003</v>
      </c>
      <c r="U65" s="22">
        <f t="shared" si="43"/>
        <v>2.6285949098760217</v>
      </c>
      <c r="V65" s="22">
        <f t="shared" si="44"/>
        <v>1.913442356769952</v>
      </c>
      <c r="W65" s="22">
        <f t="shared" si="45"/>
        <v>1.3894162704858732</v>
      </c>
      <c r="X65" s="22">
        <f t="shared" si="46"/>
        <v>1.3104041209698287</v>
      </c>
      <c r="Y65" s="22">
        <f t="shared" si="47"/>
        <v>2144.863918336754</v>
      </c>
      <c r="Z65" s="22">
        <f t="shared" si="48"/>
        <v>1947.1760646168452</v>
      </c>
      <c r="AA65" s="22">
        <f t="shared" si="49"/>
        <v>1722.2614178555875</v>
      </c>
      <c r="AB65" s="22">
        <f t="shared" si="50"/>
        <v>1511.7795901257925</v>
      </c>
      <c r="AC65" s="22">
        <f t="shared" si="51"/>
        <v>1474.888984173462</v>
      </c>
      <c r="AD65" s="22">
        <f t="shared" si="52"/>
        <v>0</v>
      </c>
      <c r="AE65" s="22">
        <f t="shared" si="53"/>
        <v>0</v>
      </c>
      <c r="AF65" s="22">
        <f t="shared" si="54"/>
        <v>0</v>
      </c>
      <c r="AG65" s="22">
        <f t="shared" si="55"/>
        <v>0</v>
      </c>
      <c r="AH65" s="22">
        <f t="shared" si="56"/>
        <v>0</v>
      </c>
    </row>
    <row r="66" spans="1:34" ht="16.5">
      <c r="A66" s="20">
        <f>'[1]coil geom 2'!$A47</f>
        <v>23</v>
      </c>
      <c r="B66" s="5">
        <f>'[2]Bf'!$P29</f>
        <v>-0.7536309780371777</v>
      </c>
      <c r="C66" s="12">
        <f>'[2]Bf'!$O29</f>
        <v>237.89539745988625</v>
      </c>
      <c r="D66" s="6">
        <f>'[2]Br'!$M29</f>
        <v>-0.7229495947682708</v>
      </c>
      <c r="E66" s="19">
        <f t="shared" si="29"/>
        <v>1.044325508466053</v>
      </c>
      <c r="F66" s="19">
        <f t="shared" si="30"/>
        <v>0.3552349649008615</v>
      </c>
      <c r="G66" s="19">
        <f t="shared" si="31"/>
        <v>112.1354689888693</v>
      </c>
      <c r="H66" s="19">
        <f t="shared" si="32"/>
        <v>0.3407728469329582</v>
      </c>
      <c r="I66" s="19">
        <f t="shared" si="33"/>
        <v>0.4922580761093815</v>
      </c>
      <c r="J66" s="19">
        <f t="shared" si="34"/>
        <v>1.9690323044375262</v>
      </c>
      <c r="K66" s="3">
        <f t="shared" si="35"/>
        <v>13.647443453185172</v>
      </c>
      <c r="L66" s="3">
        <f t="shared" si="36"/>
        <v>414.5107389208941</v>
      </c>
      <c r="M66" s="3">
        <f t="shared" si="37"/>
        <v>1.3971606475341871</v>
      </c>
      <c r="N66" s="3">
        <f t="shared" si="38"/>
        <v>511.20056647122243</v>
      </c>
      <c r="O66" s="3">
        <f t="shared" si="39"/>
        <v>1783.272864439087</v>
      </c>
      <c r="P66" s="3">
        <f t="shared" si="40"/>
        <v>0</v>
      </c>
      <c r="Q66" s="3">
        <f t="shared" si="41"/>
        <v>2724.028773931923</v>
      </c>
      <c r="R66" s="5">
        <f t="shared" si="57"/>
        <v>0.021489499073838913</v>
      </c>
      <c r="T66" s="22">
        <f t="shared" si="42"/>
        <v>3.447576590216373</v>
      </c>
      <c r="U66" s="22">
        <f t="shared" si="43"/>
        <v>2.6682479931877547</v>
      </c>
      <c r="V66" s="22">
        <f t="shared" si="44"/>
        <v>1.9690323044375262</v>
      </c>
      <c r="W66" s="22">
        <f t="shared" si="45"/>
        <v>1.4691517735455972</v>
      </c>
      <c r="X66" s="22">
        <f t="shared" si="46"/>
        <v>1.4012506936773805</v>
      </c>
      <c r="Y66" s="22">
        <f t="shared" si="47"/>
        <v>2151.757509658254</v>
      </c>
      <c r="Z66" s="22">
        <f t="shared" si="48"/>
        <v>1958.1878055214024</v>
      </c>
      <c r="AA66" s="22">
        <f t="shared" si="49"/>
        <v>1741.868741724384</v>
      </c>
      <c r="AB66" s="22">
        <f t="shared" si="50"/>
        <v>1547.3869954823026</v>
      </c>
      <c r="AC66" s="22">
        <f t="shared" si="51"/>
        <v>1517.1632698090918</v>
      </c>
      <c r="AD66" s="22">
        <f t="shared" si="52"/>
        <v>0</v>
      </c>
      <c r="AE66" s="22">
        <f t="shared" si="53"/>
        <v>0</v>
      </c>
      <c r="AF66" s="22">
        <f t="shared" si="54"/>
        <v>0</v>
      </c>
      <c r="AG66" s="22">
        <f t="shared" si="55"/>
        <v>0</v>
      </c>
      <c r="AH66" s="22">
        <f t="shared" si="56"/>
        <v>0</v>
      </c>
    </row>
    <row r="67" spans="1:34" ht="16.5">
      <c r="A67" s="20">
        <f>'[1]coil geom 2'!$A48</f>
        <v>24</v>
      </c>
      <c r="B67" s="5">
        <f>'[2]Bf'!$P30</f>
        <v>-0.7488749448917655</v>
      </c>
      <c r="C67" s="12">
        <f>'[2]Bf'!$O30</f>
        <v>237.88242897712766</v>
      </c>
      <c r="D67" s="6">
        <f>'[2]Br'!$M30</f>
        <v>-0.770882918956559</v>
      </c>
      <c r="E67" s="19">
        <f t="shared" si="29"/>
        <v>1.074743763799367</v>
      </c>
      <c r="F67" s="19">
        <f t="shared" si="30"/>
        <v>0.35299313923722153</v>
      </c>
      <c r="G67" s="19">
        <f t="shared" si="31"/>
        <v>112.12935610517448</v>
      </c>
      <c r="H67" s="19">
        <f t="shared" si="32"/>
        <v>0.3633669191404944</v>
      </c>
      <c r="I67" s="19">
        <f t="shared" si="33"/>
        <v>0.5065961648830389</v>
      </c>
      <c r="J67" s="19">
        <f t="shared" si="34"/>
        <v>2.0263846595321557</v>
      </c>
      <c r="K67" s="3">
        <f t="shared" si="35"/>
        <v>13.47573373117257</v>
      </c>
      <c r="L67" s="3">
        <f t="shared" si="36"/>
        <v>409.997879186855</v>
      </c>
      <c r="M67" s="3">
        <f t="shared" si="37"/>
        <v>1.5885729131617001</v>
      </c>
      <c r="N67" s="3">
        <f t="shared" si="38"/>
        <v>541.4139253445086</v>
      </c>
      <c r="O67" s="3">
        <f t="shared" si="39"/>
        <v>1805.5882644764904</v>
      </c>
      <c r="P67" s="3">
        <f t="shared" si="40"/>
        <v>0</v>
      </c>
      <c r="Q67" s="3">
        <f t="shared" si="41"/>
        <v>2772.0643756521886</v>
      </c>
      <c r="R67" s="5">
        <f t="shared" si="57"/>
        <v>0.021868445518368924</v>
      </c>
      <c r="T67" s="22">
        <f t="shared" si="42"/>
        <v>3.476064014296386</v>
      </c>
      <c r="U67" s="22">
        <f t="shared" si="43"/>
        <v>2.707918397301644</v>
      </c>
      <c r="V67" s="22">
        <f t="shared" si="44"/>
        <v>2.0263846595321557</v>
      </c>
      <c r="W67" s="22">
        <f t="shared" si="45"/>
        <v>1.5502449023667009</v>
      </c>
      <c r="X67" s="22">
        <f t="shared" si="46"/>
        <v>1.4912730981362134</v>
      </c>
      <c r="Y67" s="22">
        <f t="shared" si="47"/>
        <v>2158.11239663174</v>
      </c>
      <c r="Z67" s="22">
        <f t="shared" si="48"/>
        <v>1969.0766317415964</v>
      </c>
      <c r="AA67" s="22">
        <f t="shared" si="49"/>
        <v>1761.6588924642385</v>
      </c>
      <c r="AB67" s="22">
        <f t="shared" si="50"/>
        <v>1582.0943030592118</v>
      </c>
      <c r="AC67" s="22">
        <f t="shared" si="51"/>
        <v>1556.9990984856668</v>
      </c>
      <c r="AD67" s="22">
        <f t="shared" si="52"/>
        <v>0</v>
      </c>
      <c r="AE67" s="22">
        <f t="shared" si="53"/>
        <v>0</v>
      </c>
      <c r="AF67" s="22">
        <f t="shared" si="54"/>
        <v>0</v>
      </c>
      <c r="AG67" s="22">
        <f t="shared" si="55"/>
        <v>0</v>
      </c>
      <c r="AH67" s="22">
        <f t="shared" si="56"/>
        <v>0</v>
      </c>
    </row>
    <row r="68" spans="1:34" ht="16.5">
      <c r="A68" s="20">
        <f>'[1]coil geom 2'!$A49</f>
        <v>25</v>
      </c>
      <c r="B68" s="5">
        <f>'[2]Bf'!$P31</f>
        <v>-0.7435059454395301</v>
      </c>
      <c r="C68" s="12">
        <f>'[2]Bf'!$O31</f>
        <v>237.38808390302393</v>
      </c>
      <c r="D68" s="6">
        <f>'[2]Br'!$M31</f>
        <v>-0.8189315282179058</v>
      </c>
      <c r="E68" s="19">
        <f t="shared" si="29"/>
        <v>1.1060967131373476</v>
      </c>
      <c r="F68" s="19">
        <f t="shared" si="30"/>
        <v>0.3504623829552345</v>
      </c>
      <c r="G68" s="19">
        <f t="shared" si="31"/>
        <v>111.89633933680128</v>
      </c>
      <c r="H68" s="19">
        <f t="shared" si="32"/>
        <v>0.3860153326504387</v>
      </c>
      <c r="I68" s="19">
        <f t="shared" si="33"/>
        <v>0.5213748353228128</v>
      </c>
      <c r="J68" s="19">
        <f t="shared" si="34"/>
        <v>2.0854993412912517</v>
      </c>
      <c r="K68" s="3">
        <f t="shared" si="35"/>
        <v>13.28319998599634</v>
      </c>
      <c r="L68" s="3">
        <f t="shared" si="36"/>
        <v>404.7108086609632</v>
      </c>
      <c r="M68" s="3">
        <f t="shared" si="37"/>
        <v>1.7927737739915806</v>
      </c>
      <c r="N68" s="3">
        <f t="shared" si="38"/>
        <v>573.4634692912695</v>
      </c>
      <c r="O68" s="3">
        <f t="shared" si="39"/>
        <v>1827.2796991407117</v>
      </c>
      <c r="P68" s="3">
        <f t="shared" si="40"/>
        <v>0</v>
      </c>
      <c r="Q68" s="3">
        <f t="shared" si="41"/>
        <v>2820.5299508529324</v>
      </c>
      <c r="R68" s="5">
        <f t="shared" si="57"/>
        <v>0.022250783966243002</v>
      </c>
      <c r="T68" s="22">
        <f t="shared" si="42"/>
        <v>3.502560373813842</v>
      </c>
      <c r="U68" s="22">
        <f t="shared" si="43"/>
        <v>2.7477218585156424</v>
      </c>
      <c r="V68" s="22">
        <f t="shared" si="44"/>
        <v>2.0854993412912517</v>
      </c>
      <c r="W68" s="22">
        <f t="shared" si="45"/>
        <v>1.6327661940693563</v>
      </c>
      <c r="X68" s="22">
        <f t="shared" si="46"/>
        <v>1.5810848293728936</v>
      </c>
      <c r="Y68" s="22">
        <f t="shared" si="47"/>
        <v>2163.9825885094683</v>
      </c>
      <c r="Z68" s="22">
        <f t="shared" si="48"/>
        <v>1979.8765151914188</v>
      </c>
      <c r="AA68" s="22">
        <f t="shared" si="49"/>
        <v>1781.6138637244155</v>
      </c>
      <c r="AB68" s="22">
        <f t="shared" si="50"/>
        <v>1616.0003571824952</v>
      </c>
      <c r="AC68" s="22">
        <f t="shared" si="51"/>
        <v>1594.925171095761</v>
      </c>
      <c r="AD68" s="22">
        <f t="shared" si="52"/>
        <v>0</v>
      </c>
      <c r="AE68" s="22">
        <f t="shared" si="53"/>
        <v>0</v>
      </c>
      <c r="AF68" s="22">
        <f t="shared" si="54"/>
        <v>0</v>
      </c>
      <c r="AG68" s="22">
        <f t="shared" si="55"/>
        <v>0</v>
      </c>
      <c r="AH68" s="22">
        <f t="shared" si="56"/>
        <v>0</v>
      </c>
    </row>
    <row r="69" spans="1:34" ht="16.5">
      <c r="A69" s="20">
        <f>'[1]coil geom 2'!$A50</f>
        <v>26</v>
      </c>
      <c r="B69" s="5">
        <f>'[2]Bf'!$P32</f>
        <v>-0.7379026729240881</v>
      </c>
      <c r="C69" s="12">
        <f>'[2]Bf'!$O32</f>
        <v>236.44602626135057</v>
      </c>
      <c r="D69" s="6">
        <f>'[2]Br'!$M32</f>
        <v>-0.8674766866019769</v>
      </c>
      <c r="E69" s="19">
        <f t="shared" si="29"/>
        <v>1.1388661714646098</v>
      </c>
      <c r="F69" s="19">
        <f t="shared" si="30"/>
        <v>0.3478211986443969</v>
      </c>
      <c r="G69" s="19">
        <f t="shared" si="31"/>
        <v>111.45228671286851</v>
      </c>
      <c r="H69" s="19">
        <f t="shared" si="32"/>
        <v>0.4088978018392537</v>
      </c>
      <c r="I69" s="19">
        <f t="shared" si="33"/>
        <v>0.5368211979564504</v>
      </c>
      <c r="J69" s="19">
        <f t="shared" si="34"/>
        <v>2.147284791825802</v>
      </c>
      <c r="K69" s="3">
        <f t="shared" si="35"/>
        <v>13.083742458272562</v>
      </c>
      <c r="L69" s="3">
        <f t="shared" si="36"/>
        <v>399.0316165971502</v>
      </c>
      <c r="M69" s="3">
        <f t="shared" si="37"/>
        <v>2.0116199381886144</v>
      </c>
      <c r="N69" s="3">
        <f t="shared" si="38"/>
        <v>607.9459087296252</v>
      </c>
      <c r="O69" s="3">
        <f t="shared" si="39"/>
        <v>1848.6794505023645</v>
      </c>
      <c r="P69" s="3">
        <f t="shared" si="40"/>
        <v>0</v>
      </c>
      <c r="Q69" s="3">
        <f t="shared" si="41"/>
        <v>2870.7523382256013</v>
      </c>
      <c r="R69" s="5">
        <f t="shared" si="57"/>
        <v>0.022646981670635502</v>
      </c>
      <c r="T69" s="22">
        <f t="shared" si="42"/>
        <v>3.5283668954227903</v>
      </c>
      <c r="U69" s="22">
        <f t="shared" si="43"/>
        <v>2.788811365145674</v>
      </c>
      <c r="V69" s="22">
        <f t="shared" si="44"/>
        <v>2.147284791825802</v>
      </c>
      <c r="W69" s="22">
        <f t="shared" si="45"/>
        <v>1.7173998920570475</v>
      </c>
      <c r="X69" s="22">
        <f t="shared" si="46"/>
        <v>1.6713348157862382</v>
      </c>
      <c r="Y69" s="22">
        <f t="shared" si="47"/>
        <v>2169.6627598178234</v>
      </c>
      <c r="Z69" s="22">
        <f t="shared" si="48"/>
        <v>1990.8964850193195</v>
      </c>
      <c r="AA69" s="22">
        <f t="shared" si="49"/>
        <v>1802.0132301710862</v>
      </c>
      <c r="AB69" s="22">
        <f t="shared" si="50"/>
        <v>1649.4291027597826</v>
      </c>
      <c r="AC69" s="22">
        <f t="shared" si="51"/>
        <v>1631.3956747438108</v>
      </c>
      <c r="AD69" s="22">
        <f t="shared" si="52"/>
        <v>0</v>
      </c>
      <c r="AE69" s="22">
        <f t="shared" si="53"/>
        <v>0</v>
      </c>
      <c r="AF69" s="22">
        <f t="shared" si="54"/>
        <v>0</v>
      </c>
      <c r="AG69" s="22">
        <f t="shared" si="55"/>
        <v>0</v>
      </c>
      <c r="AH69" s="22">
        <f t="shared" si="56"/>
        <v>0</v>
      </c>
    </row>
    <row r="70" spans="1:34" ht="16.5">
      <c r="A70" s="20">
        <f>'[1]coil geom 2'!$A51</f>
        <v>27</v>
      </c>
      <c r="B70" s="5">
        <f>'[2]Bf'!$P33</f>
        <v>-0.7316515309435765</v>
      </c>
      <c r="C70" s="12">
        <f>'[2]Bf'!$O33</f>
        <v>235.02302523518713</v>
      </c>
      <c r="D70" s="6">
        <f>'[2]Br'!$M33</f>
        <v>-0.9167679179694548</v>
      </c>
      <c r="E70" s="19">
        <f t="shared" si="29"/>
        <v>1.17293536827488</v>
      </c>
      <c r="F70" s="19">
        <f t="shared" si="30"/>
        <v>0.34487463160196863</v>
      </c>
      <c r="G70" s="19">
        <f t="shared" si="31"/>
        <v>110.78153440263355</v>
      </c>
      <c r="H70" s="19">
        <f t="shared" si="32"/>
        <v>0.43213194342185</v>
      </c>
      <c r="I70" s="19">
        <f t="shared" si="33"/>
        <v>0.5528802113009098</v>
      </c>
      <c r="J70" s="19">
        <f t="shared" si="34"/>
        <v>2.211520845203639</v>
      </c>
      <c r="K70" s="3">
        <f t="shared" si="35"/>
        <v>12.86300359979238</v>
      </c>
      <c r="L70" s="3">
        <f t="shared" si="36"/>
        <v>392.57044601436246</v>
      </c>
      <c r="M70" s="3">
        <f t="shared" si="37"/>
        <v>2.246720879127812</v>
      </c>
      <c r="N70" s="3">
        <f t="shared" si="38"/>
        <v>644.8633844485012</v>
      </c>
      <c r="O70" s="3">
        <f t="shared" si="39"/>
        <v>1869.8096291511017</v>
      </c>
      <c r="P70" s="3">
        <f t="shared" si="40"/>
        <v>0</v>
      </c>
      <c r="Q70" s="3">
        <f t="shared" si="41"/>
        <v>2922.3531840928854</v>
      </c>
      <c r="R70" s="5">
        <f t="shared" si="57"/>
        <v>0.023054053849933275</v>
      </c>
      <c r="T70" s="22">
        <f t="shared" si="42"/>
        <v>3.552960352146298</v>
      </c>
      <c r="U70" s="22">
        <f t="shared" si="43"/>
        <v>2.8308256922926085</v>
      </c>
      <c r="V70" s="22">
        <f t="shared" si="44"/>
        <v>2.211520845203639</v>
      </c>
      <c r="W70" s="22">
        <f t="shared" si="45"/>
        <v>1.804238983561329</v>
      </c>
      <c r="X70" s="22">
        <f t="shared" si="46"/>
        <v>1.762650187428161</v>
      </c>
      <c r="Y70" s="22">
        <f t="shared" si="47"/>
        <v>2175.0420882595495</v>
      </c>
      <c r="Z70" s="22">
        <f t="shared" si="48"/>
        <v>2002.0321673632789</v>
      </c>
      <c r="AA70" s="22">
        <f t="shared" si="49"/>
        <v>1822.750789918349</v>
      </c>
      <c r="AB70" s="22">
        <f t="shared" si="50"/>
        <v>1682.4378924000641</v>
      </c>
      <c r="AC70" s="22">
        <f t="shared" si="51"/>
        <v>1666.7852078142676</v>
      </c>
      <c r="AD70" s="22">
        <f t="shared" si="52"/>
        <v>0</v>
      </c>
      <c r="AE70" s="22">
        <f t="shared" si="53"/>
        <v>0</v>
      </c>
      <c r="AF70" s="22">
        <f t="shared" si="54"/>
        <v>0</v>
      </c>
      <c r="AG70" s="22">
        <f t="shared" si="55"/>
        <v>0</v>
      </c>
      <c r="AH70" s="22">
        <f t="shared" si="56"/>
        <v>0</v>
      </c>
    </row>
    <row r="71" spans="1:34" ht="16.5">
      <c r="A71" s="20">
        <f>'[1]coil geom 2'!$A52</f>
        <v>28</v>
      </c>
      <c r="B71" s="5">
        <f>'[2]Bf'!$P34</f>
        <v>-0.725054795017682</v>
      </c>
      <c r="C71" s="12">
        <f>'[2]Bf'!$O34</f>
        <v>233.10995497958777</v>
      </c>
      <c r="D71" s="6">
        <f>'[2]Br'!$M34</f>
        <v>-0.9671283960386144</v>
      </c>
      <c r="E71" s="19">
        <f t="shared" si="29"/>
        <v>1.208735616337318</v>
      </c>
      <c r="F71" s="19">
        <f t="shared" si="30"/>
        <v>0.3417651638075333</v>
      </c>
      <c r="G71" s="19">
        <f t="shared" si="31"/>
        <v>109.87978080583915</v>
      </c>
      <c r="H71" s="19">
        <f t="shared" si="32"/>
        <v>0.4558700900488401</v>
      </c>
      <c r="I71" s="19">
        <f t="shared" si="33"/>
        <v>0.569755180927324</v>
      </c>
      <c r="J71" s="19">
        <f t="shared" si="34"/>
        <v>2.279020723709296</v>
      </c>
      <c r="K71" s="3">
        <f t="shared" si="35"/>
        <v>12.63209775547255</v>
      </c>
      <c r="L71" s="3">
        <f t="shared" si="36"/>
        <v>385.6188580057312</v>
      </c>
      <c r="M71" s="3">
        <f t="shared" si="37"/>
        <v>2.5003371708135447</v>
      </c>
      <c r="N71" s="3">
        <f t="shared" si="38"/>
        <v>684.8290781735586</v>
      </c>
      <c r="O71" s="3">
        <f t="shared" si="39"/>
        <v>1890.912816598273</v>
      </c>
      <c r="P71" s="3">
        <f t="shared" si="40"/>
        <v>0</v>
      </c>
      <c r="Q71" s="3">
        <f t="shared" si="41"/>
        <v>2976.493187703849</v>
      </c>
      <c r="R71" s="5">
        <f t="shared" si="57"/>
        <v>0.023481157105445547</v>
      </c>
      <c r="T71" s="22">
        <f t="shared" si="42"/>
        <v>3.5773073123980024</v>
      </c>
      <c r="U71" s="22">
        <f t="shared" si="43"/>
        <v>2.8747149832783188</v>
      </c>
      <c r="V71" s="22">
        <f t="shared" si="44"/>
        <v>2.279020723709296</v>
      </c>
      <c r="W71" s="22">
        <f t="shared" si="45"/>
        <v>1.893931170705777</v>
      </c>
      <c r="X71" s="22">
        <f t="shared" si="46"/>
        <v>1.8555607497218738</v>
      </c>
      <c r="Y71" s="22">
        <f t="shared" si="47"/>
        <v>2180.33525415462</v>
      </c>
      <c r="Z71" s="22">
        <f t="shared" si="48"/>
        <v>2013.52515126689</v>
      </c>
      <c r="AA71" s="22">
        <f t="shared" si="49"/>
        <v>1844.0504775329305</v>
      </c>
      <c r="AB71" s="22">
        <f t="shared" si="50"/>
        <v>1715.276225300049</v>
      </c>
      <c r="AC71" s="22">
        <f t="shared" si="51"/>
        <v>1701.3769747368754</v>
      </c>
      <c r="AD71" s="22">
        <f t="shared" si="52"/>
        <v>0</v>
      </c>
      <c r="AE71" s="22">
        <f t="shared" si="53"/>
        <v>0</v>
      </c>
      <c r="AF71" s="22">
        <f t="shared" si="54"/>
        <v>0</v>
      </c>
      <c r="AG71" s="22">
        <f t="shared" si="55"/>
        <v>0</v>
      </c>
      <c r="AH71" s="22">
        <f t="shared" si="56"/>
        <v>0</v>
      </c>
    </row>
    <row r="72" spans="1:34" ht="16.5">
      <c r="A72" s="20">
        <f>'[1]coil geom 2'!$A53</f>
        <v>29</v>
      </c>
      <c r="B72" s="5">
        <f>'[2]Bf'!$P35</f>
        <v>-0.7179155992224899</v>
      </c>
      <c r="C72" s="12">
        <f>'[2]Bf'!$O35</f>
        <v>230.61392478009316</v>
      </c>
      <c r="D72" s="6">
        <f>'[2]Br'!$M35</f>
        <v>-1.0189111298928748</v>
      </c>
      <c r="E72" s="19">
        <f t="shared" si="29"/>
        <v>1.246427975547148</v>
      </c>
      <c r="F72" s="19">
        <f t="shared" si="30"/>
        <v>0.33839999963350925</v>
      </c>
      <c r="G72" s="19">
        <f t="shared" si="31"/>
        <v>108.70324052797224</v>
      </c>
      <c r="H72" s="19">
        <f t="shared" si="32"/>
        <v>0.4802786377058095</v>
      </c>
      <c r="I72" s="19">
        <f t="shared" si="33"/>
        <v>0.5875220247688653</v>
      </c>
      <c r="J72" s="19">
        <f t="shared" si="34"/>
        <v>2.350088099075461</v>
      </c>
      <c r="K72" s="3">
        <f t="shared" si="35"/>
        <v>12.38456052174722</v>
      </c>
      <c r="L72" s="3">
        <f t="shared" si="36"/>
        <v>377.970141449823</v>
      </c>
      <c r="M72" s="3">
        <f t="shared" si="37"/>
        <v>2.775255167276298</v>
      </c>
      <c r="N72" s="3">
        <f t="shared" si="38"/>
        <v>728.2054587538726</v>
      </c>
      <c r="O72" s="3">
        <f t="shared" si="39"/>
        <v>1912.0802682935785</v>
      </c>
      <c r="P72" s="3">
        <f t="shared" si="40"/>
        <v>0</v>
      </c>
      <c r="Q72" s="3">
        <f t="shared" si="41"/>
        <v>3033.4156841862978</v>
      </c>
      <c r="R72" s="5">
        <f t="shared" si="57"/>
        <v>0.0239302110754866</v>
      </c>
      <c r="T72" s="22">
        <f t="shared" si="42"/>
        <v>3.6011303058637605</v>
      </c>
      <c r="U72" s="22">
        <f t="shared" si="43"/>
        <v>2.9205416761665615</v>
      </c>
      <c r="V72" s="22">
        <f t="shared" si="44"/>
        <v>2.350088099075461</v>
      </c>
      <c r="W72" s="22">
        <f t="shared" si="45"/>
        <v>1.9870054487548352</v>
      </c>
      <c r="X72" s="22">
        <f t="shared" si="46"/>
        <v>1.9507417620283969</v>
      </c>
      <c r="Y72" s="22">
        <f t="shared" si="47"/>
        <v>2185.483711533177</v>
      </c>
      <c r="Z72" s="22">
        <f t="shared" si="48"/>
        <v>2025.3766684933375</v>
      </c>
      <c r="AA72" s="22">
        <f t="shared" si="49"/>
        <v>1865.9587735379027</v>
      </c>
      <c r="AB72" s="22">
        <f t="shared" si="50"/>
        <v>1748.1174930083573</v>
      </c>
      <c r="AC72" s="22">
        <f t="shared" si="51"/>
        <v>1735.4646948951183</v>
      </c>
      <c r="AD72" s="22">
        <f t="shared" si="52"/>
        <v>0</v>
      </c>
      <c r="AE72" s="22">
        <f t="shared" si="53"/>
        <v>0</v>
      </c>
      <c r="AF72" s="22">
        <f t="shared" si="54"/>
        <v>0</v>
      </c>
      <c r="AG72" s="22">
        <f t="shared" si="55"/>
        <v>0</v>
      </c>
      <c r="AH72" s="22">
        <f t="shared" si="56"/>
        <v>0</v>
      </c>
    </row>
    <row r="73" spans="1:34" ht="16.5">
      <c r="A73" s="20">
        <f>'[1]coil geom 2'!$A54</f>
        <v>30</v>
      </c>
      <c r="B73" s="5">
        <f>'[2]Bf'!$P36</f>
        <v>-0.7102502150156997</v>
      </c>
      <c r="C73" s="12">
        <f>'[2]Bf'!$O36</f>
        <v>227.50587821073148</v>
      </c>
      <c r="D73" s="6">
        <f>'[2]Br'!$M36</f>
        <v>-1.072381236051545</v>
      </c>
      <c r="E73" s="19">
        <f t="shared" si="29"/>
        <v>1.2862569274314084</v>
      </c>
      <c r="F73" s="19">
        <f t="shared" si="30"/>
        <v>0.33478680886905476</v>
      </c>
      <c r="G73" s="19">
        <f t="shared" si="31"/>
        <v>107.23821739841219</v>
      </c>
      <c r="H73" s="19">
        <f t="shared" si="32"/>
        <v>0.5054825529349729</v>
      </c>
      <c r="I73" s="19">
        <f t="shared" si="33"/>
        <v>0.6062959827628603</v>
      </c>
      <c r="J73" s="19">
        <f t="shared" si="34"/>
        <v>2.4251839310514414</v>
      </c>
      <c r="K73" s="3">
        <f t="shared" si="35"/>
        <v>12.121505631011953</v>
      </c>
      <c r="L73" s="3">
        <f t="shared" si="36"/>
        <v>369.64905812588216</v>
      </c>
      <c r="M73" s="3">
        <f t="shared" si="37"/>
        <v>3.0741759466975376</v>
      </c>
      <c r="N73" s="3">
        <f t="shared" si="38"/>
        <v>775.4878675688146</v>
      </c>
      <c r="O73" s="3">
        <f t="shared" si="39"/>
        <v>1933.4395917694073</v>
      </c>
      <c r="P73" s="3">
        <f t="shared" si="40"/>
        <v>0</v>
      </c>
      <c r="Q73" s="3">
        <f t="shared" si="41"/>
        <v>3093.7721990418136</v>
      </c>
      <c r="R73" s="5">
        <f t="shared" si="57"/>
        <v>0.024406355557696158</v>
      </c>
      <c r="T73" s="22">
        <f t="shared" si="42"/>
        <v>3.624923049223789</v>
      </c>
      <c r="U73" s="22">
        <f t="shared" si="43"/>
        <v>2.9688377229198224</v>
      </c>
      <c r="V73" s="22">
        <f t="shared" si="44"/>
        <v>2.4251839310514414</v>
      </c>
      <c r="W73" s="22">
        <f t="shared" si="45"/>
        <v>2.0838968630882357</v>
      </c>
      <c r="X73" s="22">
        <f t="shared" si="46"/>
        <v>2.0487373025130275</v>
      </c>
      <c r="Y73" s="22">
        <f t="shared" si="47"/>
        <v>2190.5954779537497</v>
      </c>
      <c r="Z73" s="22">
        <f t="shared" si="48"/>
        <v>2037.706116145548</v>
      </c>
      <c r="AA73" s="22">
        <f t="shared" si="49"/>
        <v>1888.5616709456485</v>
      </c>
      <c r="AB73" s="22">
        <f t="shared" si="50"/>
        <v>1781.0786656158548</v>
      </c>
      <c r="AC73" s="22">
        <f t="shared" si="51"/>
        <v>1769.256028186237</v>
      </c>
      <c r="AD73" s="22">
        <f t="shared" si="52"/>
        <v>0</v>
      </c>
      <c r="AE73" s="22">
        <f t="shared" si="53"/>
        <v>0</v>
      </c>
      <c r="AF73" s="22">
        <f t="shared" si="54"/>
        <v>0</v>
      </c>
      <c r="AG73" s="22">
        <f t="shared" si="55"/>
        <v>0</v>
      </c>
      <c r="AH73" s="22">
        <f t="shared" si="56"/>
        <v>0</v>
      </c>
    </row>
    <row r="74" spans="1:34" ht="16.5">
      <c r="A74" s="20">
        <f>'[1]coil geom 2'!$A55</f>
        <v>31</v>
      </c>
      <c r="B74" s="5">
        <f>'[2]Bf'!$P37</f>
        <v>-0.7022009474414048</v>
      </c>
      <c r="C74" s="12">
        <f>'[2]Bf'!$O37</f>
        <v>223.56423801738163</v>
      </c>
      <c r="D74" s="6">
        <f>'[2]Br'!$M37</f>
        <v>-1.1280864983109464</v>
      </c>
      <c r="E74" s="19">
        <f t="shared" si="29"/>
        <v>1.3287833977962924</v>
      </c>
      <c r="F74" s="19">
        <f t="shared" si="30"/>
        <v>0.3309926690744307</v>
      </c>
      <c r="G74" s="19">
        <f t="shared" si="31"/>
        <v>105.38026774328617</v>
      </c>
      <c r="H74" s="19">
        <f t="shared" si="32"/>
        <v>0.531740041626654</v>
      </c>
      <c r="I74" s="19">
        <f t="shared" si="33"/>
        <v>0.6263414554778658</v>
      </c>
      <c r="J74" s="19">
        <f t="shared" si="34"/>
        <v>2.505365821911463</v>
      </c>
      <c r="K74" s="3">
        <f t="shared" si="35"/>
        <v>11.848316369155931</v>
      </c>
      <c r="L74" s="3">
        <f t="shared" si="36"/>
        <v>360.7096173700073</v>
      </c>
      <c r="M74" s="3">
        <f t="shared" si="37"/>
        <v>3.4018496093538926</v>
      </c>
      <c r="N74" s="3">
        <f t="shared" si="38"/>
        <v>827.6142136214339</v>
      </c>
      <c r="O74" s="3">
        <f t="shared" si="39"/>
        <v>1955.187499609728</v>
      </c>
      <c r="P74" s="3">
        <f t="shared" si="40"/>
        <v>0</v>
      </c>
      <c r="Q74" s="3">
        <f t="shared" si="41"/>
        <v>3158.7614965796793</v>
      </c>
      <c r="R74" s="5">
        <f t="shared" si="57"/>
        <v>0.024919047443558117</v>
      </c>
      <c r="T74" s="22">
        <f t="shared" si="42"/>
        <v>3.64861641302526</v>
      </c>
      <c r="U74" s="22">
        <f t="shared" si="43"/>
        <v>3.0202269004746762</v>
      </c>
      <c r="V74" s="22">
        <f t="shared" si="44"/>
        <v>2.505365821911463</v>
      </c>
      <c r="W74" s="22">
        <f t="shared" si="45"/>
        <v>2.1857867789770813</v>
      </c>
      <c r="X74" s="22">
        <f t="shared" si="46"/>
        <v>2.150392604850933</v>
      </c>
      <c r="Y74" s="22">
        <f t="shared" si="47"/>
        <v>2195.6561867297005</v>
      </c>
      <c r="Z74" s="22">
        <f t="shared" si="48"/>
        <v>2050.648455139927</v>
      </c>
      <c r="AA74" s="22">
        <f t="shared" si="49"/>
        <v>1912.1063904543742</v>
      </c>
      <c r="AB74" s="22">
        <f t="shared" si="50"/>
        <v>1814.4990704626007</v>
      </c>
      <c r="AC74" s="22">
        <f t="shared" si="51"/>
        <v>1803.0273952620378</v>
      </c>
      <c r="AD74" s="22">
        <f t="shared" si="52"/>
        <v>0</v>
      </c>
      <c r="AE74" s="22">
        <f t="shared" si="53"/>
        <v>0</v>
      </c>
      <c r="AF74" s="22">
        <f t="shared" si="54"/>
        <v>0</v>
      </c>
      <c r="AG74" s="22">
        <f t="shared" si="55"/>
        <v>0</v>
      </c>
      <c r="AH74" s="22">
        <f t="shared" si="56"/>
        <v>0</v>
      </c>
    </row>
    <row r="75" spans="1:34" ht="16.5">
      <c r="A75" s="20">
        <f>'[1]coil geom 2'!$A56</f>
        <v>32</v>
      </c>
      <c r="B75" s="5">
        <f>'[2]Bf'!$P38</f>
        <v>-0.6934456903989243</v>
      </c>
      <c r="C75" s="12">
        <f>'[2]Bf'!$O38</f>
        <v>218.6426703280376</v>
      </c>
      <c r="D75" s="6">
        <f>'[2]Br'!$M38</f>
        <v>-1.1866289424589562</v>
      </c>
      <c r="E75" s="19">
        <f t="shared" si="29"/>
        <v>1.374392655908093</v>
      </c>
      <c r="F75" s="19">
        <f t="shared" si="30"/>
        <v>0.32686575083616515</v>
      </c>
      <c r="G75" s="19">
        <f t="shared" si="31"/>
        <v>103.06041495547377</v>
      </c>
      <c r="H75" s="19">
        <f t="shared" si="32"/>
        <v>0.5593348774258572</v>
      </c>
      <c r="I75" s="19">
        <f t="shared" si="33"/>
        <v>0.6478400452076799</v>
      </c>
      <c r="J75" s="19">
        <f t="shared" si="34"/>
        <v>2.5913601808307196</v>
      </c>
      <c r="K75" s="3">
        <f t="shared" si="35"/>
        <v>11.55470139912224</v>
      </c>
      <c r="L75" s="3">
        <f t="shared" si="36"/>
        <v>350.8376307785656</v>
      </c>
      <c r="M75" s="3">
        <f t="shared" si="37"/>
        <v>3.764091578927768</v>
      </c>
      <c r="N75" s="3">
        <f t="shared" si="38"/>
        <v>885.4034417409265</v>
      </c>
      <c r="O75" s="3">
        <f t="shared" si="39"/>
        <v>1977.4826078577935</v>
      </c>
      <c r="P75" s="3">
        <f t="shared" si="40"/>
        <v>0</v>
      </c>
      <c r="Q75" s="3">
        <f t="shared" si="41"/>
        <v>3229.0424733553355</v>
      </c>
      <c r="R75" s="5">
        <f t="shared" si="57"/>
        <v>0.025473484679971358</v>
      </c>
      <c r="T75" s="22">
        <f t="shared" si="42"/>
        <v>3.6721783212180323</v>
      </c>
      <c r="U75" s="22">
        <f t="shared" si="43"/>
        <v>3.0751357749380572</v>
      </c>
      <c r="V75" s="22">
        <f t="shared" si="44"/>
        <v>2.5913601808307196</v>
      </c>
      <c r="W75" s="22">
        <f t="shared" si="45"/>
        <v>2.2936774577732333</v>
      </c>
      <c r="X75" s="22">
        <f t="shared" si="46"/>
        <v>2.256963915265389</v>
      </c>
      <c r="Y75" s="22">
        <f t="shared" si="47"/>
        <v>2200.6596507332724</v>
      </c>
      <c r="Z75" s="22">
        <f t="shared" si="48"/>
        <v>2064.280806429802</v>
      </c>
      <c r="AA75" s="22">
        <f t="shared" si="49"/>
        <v>1936.7169848632443</v>
      </c>
      <c r="AB75" s="22">
        <f t="shared" si="50"/>
        <v>1848.6113186315613</v>
      </c>
      <c r="AC75" s="22">
        <f t="shared" si="51"/>
        <v>1837.1442786310863</v>
      </c>
      <c r="AD75" s="22">
        <f t="shared" si="52"/>
        <v>0</v>
      </c>
      <c r="AE75" s="22">
        <f t="shared" si="53"/>
        <v>0</v>
      </c>
      <c r="AF75" s="22">
        <f t="shared" si="54"/>
        <v>0</v>
      </c>
      <c r="AG75" s="22">
        <f t="shared" si="55"/>
        <v>0</v>
      </c>
      <c r="AH75" s="22">
        <f t="shared" si="56"/>
        <v>0</v>
      </c>
    </row>
    <row r="76" spans="1:34" ht="16.5">
      <c r="A76" s="20">
        <f>'[1]coil geom 2'!$A57</f>
        <v>33</v>
      </c>
      <c r="B76" s="5">
        <f>'[2]Bf'!$P39</f>
        <v>-0.68417335829729</v>
      </c>
      <c r="C76" s="12">
        <f>'[2]Bf'!$O39</f>
        <v>212.54789818753315</v>
      </c>
      <c r="D76" s="6">
        <f>'[2]Br'!$M39</f>
        <v>-1.2484668110260242</v>
      </c>
      <c r="E76" s="19">
        <f t="shared" si="29"/>
        <v>1.4236441136875755</v>
      </c>
      <c r="F76" s="19">
        <f t="shared" si="30"/>
        <v>0.32249510171920337</v>
      </c>
      <c r="G76" s="19">
        <f t="shared" si="31"/>
        <v>100.18755512021359</v>
      </c>
      <c r="H76" s="19">
        <f t="shared" si="32"/>
        <v>0.5884830596398888</v>
      </c>
      <c r="I76" s="19">
        <f t="shared" si="33"/>
        <v>0.6710554389288595</v>
      </c>
      <c r="J76" s="19">
        <f t="shared" si="34"/>
        <v>2.6842217557154378</v>
      </c>
      <c r="K76" s="3">
        <f t="shared" si="35"/>
        <v>11.247762495717232</v>
      </c>
      <c r="L76" s="3">
        <f t="shared" si="36"/>
        <v>340.1664908299919</v>
      </c>
      <c r="M76" s="3">
        <f t="shared" si="37"/>
        <v>4.166623997538897</v>
      </c>
      <c r="N76" s="3">
        <f t="shared" si="38"/>
        <v>949.9974241793359</v>
      </c>
      <c r="O76" s="3">
        <f t="shared" si="39"/>
        <v>2000.5063114961358</v>
      </c>
      <c r="P76" s="3">
        <f t="shared" si="40"/>
        <v>0</v>
      </c>
      <c r="Q76" s="3">
        <f t="shared" si="41"/>
        <v>3306.08461299872</v>
      </c>
      <c r="R76" s="5">
        <f t="shared" si="57"/>
        <v>0.02608125982697296</v>
      </c>
      <c r="T76" s="22">
        <f t="shared" si="42"/>
        <v>3.696185680401402</v>
      </c>
      <c r="U76" s="22">
        <f t="shared" si="43"/>
        <v>3.13452324923319</v>
      </c>
      <c r="V76" s="22">
        <f t="shared" si="44"/>
        <v>2.6842217557154378</v>
      </c>
      <c r="W76" s="22">
        <f t="shared" si="45"/>
        <v>2.408572167410061</v>
      </c>
      <c r="X76" s="22">
        <f t="shared" si="46"/>
        <v>2.3693366909923084</v>
      </c>
      <c r="Y76" s="22">
        <f t="shared" si="47"/>
        <v>2205.7280248038414</v>
      </c>
      <c r="Z76" s="22">
        <f t="shared" si="48"/>
        <v>2078.802485425557</v>
      </c>
      <c r="AA76" s="22">
        <f t="shared" si="49"/>
        <v>1962.5875185878328</v>
      </c>
      <c r="AB76" s="22">
        <f t="shared" si="50"/>
        <v>1883.6087167626943</v>
      </c>
      <c r="AC76" s="22">
        <f t="shared" si="51"/>
        <v>1871.804811900753</v>
      </c>
      <c r="AD76" s="22">
        <f t="shared" si="52"/>
        <v>0</v>
      </c>
      <c r="AE76" s="22">
        <f t="shared" si="53"/>
        <v>0</v>
      </c>
      <c r="AF76" s="22">
        <f t="shared" si="54"/>
        <v>0</v>
      </c>
      <c r="AG76" s="22">
        <f t="shared" si="55"/>
        <v>0</v>
      </c>
      <c r="AH76" s="22">
        <f t="shared" si="56"/>
        <v>0</v>
      </c>
    </row>
    <row r="77" spans="1:34" ht="16.5">
      <c r="A77" s="20">
        <f>'[1]coil geom 2'!$A58</f>
        <v>34</v>
      </c>
      <c r="B77" s="5">
        <f>'[2]Bf'!$P40</f>
        <v>-0.6739838818223287</v>
      </c>
      <c r="C77" s="12">
        <f>'[2]Bf'!$O40</f>
        <v>204.83970364331694</v>
      </c>
      <c r="D77" s="6">
        <f>'[2]Br'!$M40</f>
        <v>-1.3146950729765248</v>
      </c>
      <c r="E77" s="19">
        <f t="shared" si="29"/>
        <v>1.4773887125144298</v>
      </c>
      <c r="F77" s="19">
        <f t="shared" si="30"/>
        <v>0.31769214321109057</v>
      </c>
      <c r="G77" s="19">
        <f t="shared" si="31"/>
        <v>96.55418507816023</v>
      </c>
      <c r="H77" s="19">
        <f t="shared" si="32"/>
        <v>0.6197007178772211</v>
      </c>
      <c r="I77" s="19">
        <f t="shared" si="33"/>
        <v>0.6963887402849068</v>
      </c>
      <c r="J77" s="19">
        <f t="shared" si="34"/>
        <v>2.785554961139627</v>
      </c>
      <c r="K77" s="3">
        <f t="shared" si="35"/>
        <v>10.915228734996225</v>
      </c>
      <c r="L77" s="3">
        <f t="shared" si="36"/>
        <v>328.237165595843</v>
      </c>
      <c r="M77" s="3">
        <f t="shared" si="37"/>
        <v>4.6204085435836335</v>
      </c>
      <c r="N77" s="3">
        <f t="shared" si="38"/>
        <v>1023.0788518180889</v>
      </c>
      <c r="O77" s="3">
        <f t="shared" si="39"/>
        <v>2024.5257451797029</v>
      </c>
      <c r="P77" s="3">
        <f t="shared" si="40"/>
        <v>0</v>
      </c>
      <c r="Q77" s="3">
        <f t="shared" si="41"/>
        <v>3391.3773998722145</v>
      </c>
      <c r="R77" s="5">
        <f t="shared" si="57"/>
        <v>0.02675412322770623</v>
      </c>
      <c r="T77" s="22">
        <f t="shared" si="42"/>
        <v>3.7200966026957816</v>
      </c>
      <c r="U77" s="22">
        <f t="shared" si="43"/>
        <v>3.19911682079717</v>
      </c>
      <c r="V77" s="22">
        <f t="shared" si="44"/>
        <v>2.785554961139627</v>
      </c>
      <c r="W77" s="22">
        <f t="shared" si="45"/>
        <v>2.5325921026993843</v>
      </c>
      <c r="X77" s="22">
        <f t="shared" si="46"/>
        <v>2.4896721439748837</v>
      </c>
      <c r="Y77" s="22">
        <f t="shared" si="47"/>
        <v>2210.7464875947735</v>
      </c>
      <c r="Z77" s="22">
        <f t="shared" si="48"/>
        <v>2094.341578011236</v>
      </c>
      <c r="AA77" s="22">
        <f t="shared" si="49"/>
        <v>1990.027843669205</v>
      </c>
      <c r="AB77" s="22">
        <f t="shared" si="50"/>
        <v>1919.9683460260921</v>
      </c>
      <c r="AC77" s="22">
        <f t="shared" si="51"/>
        <v>1907.5444705972081</v>
      </c>
      <c r="AD77" s="22">
        <f t="shared" si="52"/>
        <v>0</v>
      </c>
      <c r="AE77" s="22">
        <f t="shared" si="53"/>
        <v>0</v>
      </c>
      <c r="AF77" s="22">
        <f t="shared" si="54"/>
        <v>0</v>
      </c>
      <c r="AG77" s="22">
        <f t="shared" si="55"/>
        <v>0</v>
      </c>
      <c r="AH77" s="22">
        <f t="shared" si="56"/>
        <v>0</v>
      </c>
    </row>
    <row r="78" spans="1:34" ht="16.5">
      <c r="A78" s="20">
        <f>'[1]coil geom 2'!$A59</f>
        <v>35</v>
      </c>
      <c r="B78" s="5">
        <f>'[2]Bf'!$P41</f>
        <v>-0.6632441842624921</v>
      </c>
      <c r="C78" s="12">
        <f>'[2]Bf'!$O41</f>
        <v>195.01696203664585</v>
      </c>
      <c r="D78" s="6">
        <f>'[2]Br'!$M41</f>
        <v>-1.3862719757944502</v>
      </c>
      <c r="E78" s="19">
        <f t="shared" si="29"/>
        <v>1.536763755048598</v>
      </c>
      <c r="F78" s="19">
        <f t="shared" si="30"/>
        <v>0.3126298299611087</v>
      </c>
      <c r="G78" s="19">
        <f t="shared" si="31"/>
        <v>91.92409240473525</v>
      </c>
      <c r="H78" s="19">
        <f t="shared" si="32"/>
        <v>0.653439536080344</v>
      </c>
      <c r="I78" s="19">
        <f t="shared" si="33"/>
        <v>0.724376033489794</v>
      </c>
      <c r="J78" s="19">
        <f t="shared" si="34"/>
        <v>2.897504133959176</v>
      </c>
      <c r="K78" s="3">
        <f t="shared" si="35"/>
        <v>10.570139545638707</v>
      </c>
      <c r="L78" s="3">
        <f t="shared" si="36"/>
        <v>315.27139395717234</v>
      </c>
      <c r="M78" s="3">
        <f t="shared" si="37"/>
        <v>5.137208532521969</v>
      </c>
      <c r="N78" s="3">
        <f t="shared" si="38"/>
        <v>1106.9647008987095</v>
      </c>
      <c r="O78" s="3">
        <f t="shared" si="39"/>
        <v>2049.8868011028994</v>
      </c>
      <c r="P78" s="3">
        <f t="shared" si="40"/>
        <v>0</v>
      </c>
      <c r="Q78" s="3">
        <f t="shared" si="41"/>
        <v>3487.8302440369416</v>
      </c>
      <c r="R78" s="5">
        <f t="shared" si="57"/>
        <v>0.027515026829453143</v>
      </c>
      <c r="T78" s="22">
        <f t="shared" si="42"/>
        <v>3.744686344820878</v>
      </c>
      <c r="U78" s="22">
        <f t="shared" si="43"/>
        <v>3.2706436097099796</v>
      </c>
      <c r="V78" s="22">
        <f t="shared" si="44"/>
        <v>2.897504133959176</v>
      </c>
      <c r="W78" s="22">
        <f t="shared" si="45"/>
        <v>2.6679463215757</v>
      </c>
      <c r="X78" s="22">
        <f t="shared" si="46"/>
        <v>2.619986970813617</v>
      </c>
      <c r="Y78" s="22">
        <f t="shared" si="47"/>
        <v>2215.876898855969</v>
      </c>
      <c r="Z78" s="22">
        <f t="shared" si="48"/>
        <v>2111.2465508025484</v>
      </c>
      <c r="AA78" s="22">
        <f t="shared" si="49"/>
        <v>2019.437573705374</v>
      </c>
      <c r="AB78" s="22">
        <f t="shared" si="50"/>
        <v>1958.1045163255</v>
      </c>
      <c r="AC78" s="22">
        <f t="shared" si="51"/>
        <v>1944.7684658251062</v>
      </c>
      <c r="AD78" s="22">
        <f t="shared" si="52"/>
        <v>0</v>
      </c>
      <c r="AE78" s="22">
        <f t="shared" si="53"/>
        <v>0</v>
      </c>
      <c r="AF78" s="22">
        <f t="shared" si="54"/>
        <v>0</v>
      </c>
      <c r="AG78" s="22">
        <f t="shared" si="55"/>
        <v>0</v>
      </c>
      <c r="AH78" s="22">
        <f t="shared" si="56"/>
        <v>0</v>
      </c>
    </row>
    <row r="79" spans="1:34" ht="16.5">
      <c r="A79" s="16">
        <f>J30</f>
        <v>36.23820889210402</v>
      </c>
      <c r="B79" s="5">
        <f>'[2]Bf'!$P42</f>
        <v>-0.6526372462371004</v>
      </c>
      <c r="C79" s="12">
        <f>'[2]Bf'!$O42</f>
        <v>181.6577317804412</v>
      </c>
      <c r="D79" s="6">
        <f>'[2]Br'!$M42</f>
        <v>-1.463643292735403</v>
      </c>
      <c r="E79" s="19">
        <f t="shared" si="29"/>
        <v>1.6025564150897398</v>
      </c>
      <c r="F79" s="19">
        <f t="shared" si="30"/>
        <v>0.3076300948560455</v>
      </c>
      <c r="G79" s="19">
        <f t="shared" si="31"/>
        <v>85.62702417178468</v>
      </c>
      <c r="H79" s="19">
        <f t="shared" si="32"/>
        <v>0.6899096359818067</v>
      </c>
      <c r="I79" s="19">
        <f t="shared" si="33"/>
        <v>0.7553883644071362</v>
      </c>
      <c r="J79" s="19">
        <f t="shared" si="34"/>
        <v>3.021553457628545</v>
      </c>
      <c r="K79" s="3">
        <f t="shared" si="35"/>
        <v>10.234756882120058</v>
      </c>
      <c r="L79" s="3">
        <f t="shared" si="36"/>
        <v>301.46137936750176</v>
      </c>
      <c r="M79" s="3">
        <f t="shared" si="37"/>
        <v>5.726652116335323</v>
      </c>
      <c r="N79" s="3">
        <f t="shared" si="38"/>
        <v>1203.7774628345023</v>
      </c>
      <c r="O79" s="3">
        <f t="shared" si="39"/>
        <v>2076.533424383223</v>
      </c>
      <c r="P79" s="3">
        <f t="shared" si="40"/>
        <v>0</v>
      </c>
      <c r="Q79" s="3">
        <f t="shared" si="41"/>
        <v>3597.7336755836823</v>
      </c>
      <c r="R79" s="5">
        <f>Q79*J$35*(A79-A78)</f>
        <v>0.03514289469791451</v>
      </c>
      <c r="T79" s="22">
        <f t="shared" si="42"/>
        <v>3.7666237489111882</v>
      </c>
      <c r="U79" s="22">
        <f t="shared" si="43"/>
        <v>3.3487863418261545</v>
      </c>
      <c r="V79" s="22">
        <f t="shared" si="44"/>
        <v>3.021553457628545</v>
      </c>
      <c r="W79" s="22">
        <f t="shared" si="45"/>
        <v>2.816682528823336</v>
      </c>
      <c r="X79" s="22">
        <f t="shared" si="46"/>
        <v>2.7615422277807427</v>
      </c>
      <c r="Y79" s="22">
        <f t="shared" si="47"/>
        <v>2220.4279953120526</v>
      </c>
      <c r="Z79" s="22">
        <f t="shared" si="48"/>
        <v>2129.363082799745</v>
      </c>
      <c r="AA79" s="22">
        <f t="shared" si="49"/>
        <v>2050.980174492922</v>
      </c>
      <c r="AB79" s="22">
        <f t="shared" si="50"/>
        <v>1998.2983461741208</v>
      </c>
      <c r="AC79" s="22">
        <f t="shared" si="51"/>
        <v>1983.597523137276</v>
      </c>
      <c r="AD79" s="22">
        <f t="shared" si="52"/>
        <v>0</v>
      </c>
      <c r="AE79" s="22">
        <f t="shared" si="53"/>
        <v>0</v>
      </c>
      <c r="AF79" s="22">
        <f t="shared" si="54"/>
        <v>0</v>
      </c>
      <c r="AG79" s="22">
        <f t="shared" si="55"/>
        <v>0</v>
      </c>
      <c r="AH79" s="22">
        <f t="shared" si="56"/>
        <v>0</v>
      </c>
    </row>
    <row r="80" spans="2:34" ht="16.5">
      <c r="B80" s="5"/>
      <c r="E80" s="19"/>
      <c r="F80" s="19"/>
      <c r="G80" s="19"/>
      <c r="H80" s="19"/>
      <c r="I80" s="19"/>
      <c r="J80" s="19"/>
      <c r="K80" s="3"/>
      <c r="L80" s="3"/>
      <c r="M80" s="3"/>
      <c r="N80" s="3"/>
      <c r="O80" s="3"/>
      <c r="P80" s="3"/>
      <c r="Q80" s="3"/>
      <c r="R80" s="5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</row>
    <row r="81" spans="1:34" ht="16.5">
      <c r="A81" s="16">
        <f>I31</f>
        <v>41.284249216564326</v>
      </c>
      <c r="B81" s="5">
        <f>'[2]Bf'!$P47</f>
        <v>-0.6091989960299014</v>
      </c>
      <c r="C81" s="12">
        <f>'[2]Bf'!$O47</f>
        <v>165.1876539783805</v>
      </c>
      <c r="D81" s="6">
        <f>'[2]Br'!$M47</f>
        <v>-0.9962057691997916</v>
      </c>
      <c r="E81" s="19">
        <f aca="true" t="shared" si="58" ref="E81:E95">SQRT(B81^2+D81^2)</f>
        <v>1.1677111592130942</v>
      </c>
      <c r="F81" s="19">
        <f aca="true" t="shared" si="59" ref="F81:F95">-B81*$E$30*(1-$E$32)/$E$31/$E$33</f>
        <v>0.2871548413999063</v>
      </c>
      <c r="G81" s="19">
        <f aca="true" t="shared" si="60" ref="G81:G95">C81*$E$30*(1-$E$32)/$E$31/$E$33</f>
        <v>77.8636125281077</v>
      </c>
      <c r="H81" s="19">
        <f aca="true" t="shared" si="61" ref="H81:H95">-D81*$E$30*(1-$E$32)/$E$31/$E$33</f>
        <v>0.4695761344330858</v>
      </c>
      <c r="I81" s="19">
        <f aca="true" t="shared" si="62" ref="I81:I95">E81*$E$30*(1-$E$32)/$E$31/$E$33</f>
        <v>0.5504177040834759</v>
      </c>
      <c r="J81" s="19">
        <f aca="true" t="shared" si="63" ref="J81:J95">E81*E$30/E$31</f>
        <v>2.2016708163339036</v>
      </c>
      <c r="K81" s="3">
        <f aca="true" t="shared" si="64" ref="K81:K95">E$37*E$14/120*E$6*F81^2/E$7*E$4*E$9*(E$9-1)/E$5</f>
        <v>8.917686027535494</v>
      </c>
      <c r="L81" s="3">
        <f aca="true" t="shared" si="65" ref="L81:L95">E$37*E$14/6*F81^2*E$4/E$8/E$5*SQRT(E$6^2+16*E$4^2)*(1+(G81*E$4/F81)^2/15)</f>
        <v>261.20866231522234</v>
      </c>
      <c r="M81" s="3">
        <f aca="true" t="shared" si="66" ref="M81:M95">E$38*E$14*H81^2/8*E$5/E$8/E$4*SQRT(E$6^2+16*E$4^2)</f>
        <v>2.6529460144500967</v>
      </c>
      <c r="N81" s="3">
        <f aca="true" t="shared" si="67" ref="N81:N95">E$37*2*E$14*E$15*I81^2/E$13*E$20</f>
        <v>639.1317836298043</v>
      </c>
      <c r="O81" s="3">
        <f aca="true" t="shared" si="68" ref="O81:O95">(Y81+Z81+AA81+AB81+AC81)/5</f>
        <v>1849.4416836552118</v>
      </c>
      <c r="P81" s="3">
        <f aca="true" t="shared" si="69" ref="P81:P95">(AD81+AE81+AF81+AG81+AH81)/5</f>
        <v>0</v>
      </c>
      <c r="Q81" s="3">
        <f aca="true" t="shared" si="70" ref="Q81:Q95">SUM(K81:P81)</f>
        <v>2761.3527616422243</v>
      </c>
      <c r="R81" s="5">
        <f>Q81*J$35*(A82-A81)</f>
        <v>0.015591874287528477</v>
      </c>
      <c r="T81" s="22">
        <f aca="true" t="shared" si="71" ref="T81:T95">SQRT(($B81-$C81*0.8*$E$4)^2+$D81^2)*$E$30/$E$31</f>
        <v>3.0168534899570836</v>
      </c>
      <c r="U81" s="22">
        <f aca="true" t="shared" si="72" ref="U81:U95">SQRT(($B81-$C81*0.4*$E$4)^2+$D81^2)*$E$30/$E$31</f>
        <v>2.570415172164766</v>
      </c>
      <c r="V81" s="22">
        <f aca="true" t="shared" si="73" ref="V81:V95">SQRT(($B81)^2+$D81^2)*$E$30/$E$31</f>
        <v>2.2016708163339036</v>
      </c>
      <c r="W81" s="22">
        <f aca="true" t="shared" si="74" ref="W81:W95">SQRT(($B81+$C81*0.4*$E$4)^2+$D81^2)*$E$30/$E$31</f>
        <v>1.9550871229873483</v>
      </c>
      <c r="X81" s="22">
        <f aca="true" t="shared" si="75" ref="X81:X95">SQRT(($B81+$C81*0.8*$E$4)^2+$D81^2)*$E$30/$E$31</f>
        <v>1.8793796801653662</v>
      </c>
      <c r="Y81" s="22">
        <f aca="true" t="shared" si="76" ref="Y81:Y95">$E$39*$E$14*$E$15*$E$17/$E$33*2/3*$E$21/PI()*($E$22*$E$23*LN((T81+$E$23)/($E$32*T81+$E$23))+$E$24*T81*(1-$E$32)+$E$25*T81^2/2*(1-$E$32^2))</f>
        <v>2049.8043649361935</v>
      </c>
      <c r="Z81" s="22">
        <f aca="true" t="shared" si="77" ref="Z81:Z95">$E$39*$E$14*$E$15*$E$17/$E$33*2/3*$E$21/PI()*($E$22*$E$23*LN((U81+$E$23)/($E$32*U81+$E$23))+$E$24*U81*(1-$E$32)+$E$25*U81^2/2*(1-$E$32^2))</f>
        <v>1930.781989318862</v>
      </c>
      <c r="AA81" s="22">
        <f aca="true" t="shared" si="78" ref="AA81:AA95">$E$39*$E$14*$E$15*$E$17/$E$33*2/3*$E$21/PI()*($E$22*$E$23*LN((V81+$E$23)/($E$32*V81+$E$23))+$E$24*V81*(1-$E$32)+$E$25*V81^2/2*(1-$E$32^2))</f>
        <v>1819.6010764154644</v>
      </c>
      <c r="AB81" s="22">
        <f aca="true" t="shared" si="79" ref="AB81:AB95">$E$39*$E$14*$E$15*$E$17/$E$33*2/3*$E$21/PI()*($E$22*$E$23*LN((W81+$E$23)/($E$32*W81+$E$23))+$E$24*W81*(1-$E$32)+$E$25*W81^2/2*(1-$E$32^2))</f>
        <v>1736.9902769754783</v>
      </c>
      <c r="AC81" s="22">
        <f aca="true" t="shared" si="80" ref="AC81:AC95">$E$39*$E$14*$E$15*$E$17/$E$33*2/3*$E$21/PI()*($E$22*$E$23*LN((X81+$E$23)/($E$32*X81+$E$23))+$E$24*X81*(1-$E$32)+$E$25*X81^2/2*(1-$E$32^2))</f>
        <v>1710.0307106300625</v>
      </c>
      <c r="AD81" s="22">
        <f aca="true" t="shared" si="81" ref="AD81:AD95">$E$14*$E$15*$E$17/$E$13/$E$33*($E$26/$E$27*(EXP(-$E$27*$E$32*T81)-EXP(-$E$27*T81))+$E$28/$E$29*(EXP(-$E$29*$E$32*T81)-EXP(-$E$29*T81)))</f>
        <v>0</v>
      </c>
      <c r="AE81" s="22">
        <f aca="true" t="shared" si="82" ref="AE81:AE95">$E$14*$E$15*$E$17/$E$13/$E$33*($E$26/$E$27*(EXP(-$E$27*$E$32*U81)-EXP(-$E$27*U81))+$E$28/$E$29*(EXP(-$E$29*$E$32*U81)-EXP(-$E$29*U81)))</f>
        <v>0</v>
      </c>
      <c r="AF81" s="22">
        <f aca="true" t="shared" si="83" ref="AF81:AF95">$E$14*$E$15*$E$17/$E$13/$E$33*($E$26/$E$27*(EXP(-$E$27*$E$32*V81)-EXP(-$E$27*V81))+$E$28/$E$29*(EXP(-$E$29*$E$32*V81)-EXP(-$E$29*V81)))</f>
        <v>0</v>
      </c>
      <c r="AG81" s="22">
        <f aca="true" t="shared" si="84" ref="AG81:AG95">$E$14*$E$15*$E$17/$E$13/$E$33*($E$26/$E$27*(EXP(-$E$27*$E$32*W81)-EXP(-$E$27*W81))+$E$28/$E$29*(EXP(-$E$29*$E$32*W81)-EXP(-$E$29*W81)))</f>
        <v>0</v>
      </c>
      <c r="AH81" s="22">
        <f aca="true" t="shared" si="85" ref="AH81:AH95">$E$14*$E$15*$E$17/$E$13/$E$33*($E$26/$E$27*(EXP(-$E$27*$E$32*X81)-EXP(-$E$27*X81))+$E$28/$E$29*(EXP(-$E$29*$E$32*X81)-EXP(-$E$29*X81)))</f>
        <v>0</v>
      </c>
    </row>
    <row r="82" spans="1:34" ht="16.5">
      <c r="A82" s="20">
        <f>'[1]coil geom 2'!$A63</f>
        <v>42</v>
      </c>
      <c r="B82" s="5">
        <f>'[2]Bf'!$P48</f>
        <v>-0.6036062565672307</v>
      </c>
      <c r="C82" s="12">
        <f>'[2]Bf'!$O48</f>
        <v>178.0405812419791</v>
      </c>
      <c r="D82" s="6">
        <f>'[2]Br'!$M48</f>
        <v>-1.0020586485015945</v>
      </c>
      <c r="E82" s="19">
        <f t="shared" si="58"/>
        <v>1.1698128260554967</v>
      </c>
      <c r="F82" s="19">
        <f t="shared" si="59"/>
        <v>0.2845186219972805</v>
      </c>
      <c r="G82" s="19">
        <f t="shared" si="60"/>
        <v>83.92202745320722</v>
      </c>
      <c r="H82" s="19">
        <f t="shared" si="61"/>
        <v>0.4723349745470631</v>
      </c>
      <c r="I82" s="19">
        <f t="shared" si="62"/>
        <v>0.5514083554350679</v>
      </c>
      <c r="J82" s="19">
        <f t="shared" si="63"/>
        <v>2.2056334217402718</v>
      </c>
      <c r="K82" s="3">
        <f t="shared" si="64"/>
        <v>8.75470033684073</v>
      </c>
      <c r="L82" s="3">
        <f t="shared" si="65"/>
        <v>261.3208587721553</v>
      </c>
      <c r="M82" s="3">
        <f t="shared" si="66"/>
        <v>2.6842106111507653</v>
      </c>
      <c r="N82" s="3">
        <f t="shared" si="67"/>
        <v>641.4344949847366</v>
      </c>
      <c r="O82" s="3">
        <f t="shared" si="68"/>
        <v>1856.1148248912243</v>
      </c>
      <c r="P82" s="3">
        <f t="shared" si="69"/>
        <v>0</v>
      </c>
      <c r="Q82" s="3">
        <f t="shared" si="70"/>
        <v>2770.3090895961077</v>
      </c>
      <c r="R82" s="5">
        <f aca="true" t="shared" si="86" ref="R82:R94">Q82*J$35</f>
        <v>0.02185459830117451</v>
      </c>
      <c r="T82" s="22">
        <f t="shared" si="71"/>
        <v>3.0895858141826094</v>
      </c>
      <c r="U82" s="22">
        <f t="shared" si="72"/>
        <v>2.603544758697584</v>
      </c>
      <c r="V82" s="22">
        <f t="shared" si="73"/>
        <v>2.2056334217402718</v>
      </c>
      <c r="W82" s="22">
        <f t="shared" si="74"/>
        <v>1.950554009728142</v>
      </c>
      <c r="X82" s="22">
        <f t="shared" si="75"/>
        <v>1.8968320357501767</v>
      </c>
      <c r="Y82" s="22">
        <f t="shared" si="76"/>
        <v>2067.8352585730313</v>
      </c>
      <c r="Z82" s="22">
        <f t="shared" si="77"/>
        <v>1940.1524264998916</v>
      </c>
      <c r="AA82" s="22">
        <f t="shared" si="78"/>
        <v>1820.8694820656456</v>
      </c>
      <c r="AB82" s="22">
        <f t="shared" si="79"/>
        <v>1735.398719710749</v>
      </c>
      <c r="AC82" s="22">
        <f t="shared" si="80"/>
        <v>1716.318237606803</v>
      </c>
      <c r="AD82" s="22">
        <f t="shared" si="81"/>
        <v>0</v>
      </c>
      <c r="AE82" s="22">
        <f t="shared" si="82"/>
        <v>0</v>
      </c>
      <c r="AF82" s="22">
        <f t="shared" si="83"/>
        <v>0</v>
      </c>
      <c r="AG82" s="22">
        <f t="shared" si="84"/>
        <v>0</v>
      </c>
      <c r="AH82" s="22">
        <f t="shared" si="85"/>
        <v>0</v>
      </c>
    </row>
    <row r="83" spans="1:34" ht="16.5">
      <c r="A83" s="20">
        <f>'[1]coil geom 2'!$A64</f>
        <v>43</v>
      </c>
      <c r="B83" s="5">
        <f>'[2]Bf'!$P49</f>
        <v>-0.5973385358568848</v>
      </c>
      <c r="C83" s="12">
        <f>'[2]Bf'!$O49</f>
        <v>186.95603637908826</v>
      </c>
      <c r="D83" s="6">
        <f>'[2]Br'!$M49</f>
        <v>-1.0854266139488287</v>
      </c>
      <c r="E83" s="19">
        <f t="shared" si="58"/>
        <v>1.2389367460399527</v>
      </c>
      <c r="F83" s="19">
        <f t="shared" si="59"/>
        <v>0.2815642403284868</v>
      </c>
      <c r="G83" s="19">
        <f t="shared" si="60"/>
        <v>88.1244574023513</v>
      </c>
      <c r="H83" s="19">
        <f t="shared" si="61"/>
        <v>0.5116316822761389</v>
      </c>
      <c r="I83" s="19">
        <f t="shared" si="62"/>
        <v>0.5839909243648139</v>
      </c>
      <c r="J83" s="19">
        <f t="shared" si="63"/>
        <v>2.3359636974592557</v>
      </c>
      <c r="K83" s="3">
        <f t="shared" si="64"/>
        <v>8.573830353248077</v>
      </c>
      <c r="L83" s="3">
        <f t="shared" si="65"/>
        <v>259.8119368325117</v>
      </c>
      <c r="M83" s="3">
        <f t="shared" si="66"/>
        <v>3.1494247747454684</v>
      </c>
      <c r="N83" s="3">
        <f t="shared" si="67"/>
        <v>719.4785027543777</v>
      </c>
      <c r="O83" s="3">
        <f t="shared" si="68"/>
        <v>1899.3884252459713</v>
      </c>
      <c r="P83" s="3">
        <f t="shared" si="69"/>
        <v>0</v>
      </c>
      <c r="Q83" s="3">
        <f t="shared" si="70"/>
        <v>2890.402119960854</v>
      </c>
      <c r="R83" s="5">
        <f t="shared" si="86"/>
        <v>0.022801996173581206</v>
      </c>
      <c r="T83" s="22">
        <f t="shared" si="71"/>
        <v>3.22942216836369</v>
      </c>
      <c r="U83" s="22">
        <f t="shared" si="72"/>
        <v>2.7335699701848832</v>
      </c>
      <c r="V83" s="22">
        <f t="shared" si="73"/>
        <v>2.3359636974592557</v>
      </c>
      <c r="W83" s="22">
        <f t="shared" si="74"/>
        <v>2.093354337748782</v>
      </c>
      <c r="X83" s="22">
        <f t="shared" si="75"/>
        <v>2.061218752211651</v>
      </c>
      <c r="Y83" s="22">
        <f t="shared" si="76"/>
        <v>2101.542313740708</v>
      </c>
      <c r="Z83" s="22">
        <f t="shared" si="77"/>
        <v>1976.0508989034247</v>
      </c>
      <c r="AA83" s="22">
        <f t="shared" si="78"/>
        <v>1861.645528873245</v>
      </c>
      <c r="AB83" s="22">
        <f t="shared" si="79"/>
        <v>1784.232747135411</v>
      </c>
      <c r="AC83" s="22">
        <f t="shared" si="80"/>
        <v>1773.4706375770684</v>
      </c>
      <c r="AD83" s="22">
        <f t="shared" si="81"/>
        <v>0</v>
      </c>
      <c r="AE83" s="22">
        <f t="shared" si="82"/>
        <v>0</v>
      </c>
      <c r="AF83" s="22">
        <f t="shared" si="83"/>
        <v>0</v>
      </c>
      <c r="AG83" s="22">
        <f t="shared" si="84"/>
        <v>0</v>
      </c>
      <c r="AH83" s="22">
        <f t="shared" si="85"/>
        <v>0</v>
      </c>
    </row>
    <row r="84" spans="1:34" ht="16.5">
      <c r="A84" s="20">
        <f>'[1]coil geom 2'!$A65</f>
        <v>44</v>
      </c>
      <c r="B84" s="5">
        <f>'[2]Bf'!$P50</f>
        <v>-0.5899700995025388</v>
      </c>
      <c r="C84" s="12">
        <f>'[2]Bf'!$O50</f>
        <v>192.78678151772814</v>
      </c>
      <c r="D84" s="6">
        <f>'[2]Br'!$M50</f>
        <v>-1.1637762674259693</v>
      </c>
      <c r="E84" s="19">
        <f t="shared" si="58"/>
        <v>1.3047758117511823</v>
      </c>
      <c r="F84" s="19">
        <f t="shared" si="59"/>
        <v>0.27809102026987453</v>
      </c>
      <c r="G84" s="19">
        <f t="shared" si="60"/>
        <v>90.87286425535146</v>
      </c>
      <c r="H84" s="19">
        <f t="shared" si="61"/>
        <v>0.5485629353881543</v>
      </c>
      <c r="I84" s="19">
        <f t="shared" si="62"/>
        <v>0.6150251292722989</v>
      </c>
      <c r="J84" s="19">
        <f t="shared" si="63"/>
        <v>2.4601005170891956</v>
      </c>
      <c r="K84" s="3">
        <f t="shared" si="64"/>
        <v>8.363610957752849</v>
      </c>
      <c r="L84" s="3">
        <f t="shared" si="65"/>
        <v>256.49785684754954</v>
      </c>
      <c r="M84" s="3">
        <f t="shared" si="66"/>
        <v>3.620506241668037</v>
      </c>
      <c r="N84" s="3">
        <f t="shared" si="67"/>
        <v>797.9787903026916</v>
      </c>
      <c r="O84" s="3">
        <f t="shared" si="68"/>
        <v>1937.5854771563027</v>
      </c>
      <c r="P84" s="3">
        <f t="shared" si="69"/>
        <v>0</v>
      </c>
      <c r="Q84" s="3">
        <f t="shared" si="70"/>
        <v>3004.0462415059646</v>
      </c>
      <c r="R84" s="5">
        <f t="shared" si="86"/>
        <v>0.023698519465868543</v>
      </c>
      <c r="T84" s="22">
        <f t="shared" si="71"/>
        <v>3.34676527449458</v>
      </c>
      <c r="U84" s="22">
        <f t="shared" si="72"/>
        <v>2.8506343094172117</v>
      </c>
      <c r="V84" s="22">
        <f t="shared" si="73"/>
        <v>2.4601005170891956</v>
      </c>
      <c r="W84" s="22">
        <f t="shared" si="74"/>
        <v>2.2313165546445277</v>
      </c>
      <c r="X84" s="22">
        <f t="shared" si="75"/>
        <v>2.214983748150568</v>
      </c>
      <c r="Y84" s="22">
        <f t="shared" si="76"/>
        <v>2128.899059868509</v>
      </c>
      <c r="Z84" s="22">
        <f t="shared" si="77"/>
        <v>2007.2367870391415</v>
      </c>
      <c r="AA84" s="22">
        <f t="shared" si="78"/>
        <v>1898.8875504481482</v>
      </c>
      <c r="AB84" s="22">
        <f t="shared" si="79"/>
        <v>1829.0484304593433</v>
      </c>
      <c r="AC84" s="22">
        <f t="shared" si="80"/>
        <v>1823.855557966372</v>
      </c>
      <c r="AD84" s="22">
        <f t="shared" si="81"/>
        <v>0</v>
      </c>
      <c r="AE84" s="22">
        <f t="shared" si="82"/>
        <v>0</v>
      </c>
      <c r="AF84" s="22">
        <f t="shared" si="83"/>
        <v>0</v>
      </c>
      <c r="AG84" s="22">
        <f t="shared" si="84"/>
        <v>0</v>
      </c>
      <c r="AH84" s="22">
        <f t="shared" si="85"/>
        <v>0</v>
      </c>
    </row>
    <row r="85" spans="1:34" ht="16.5">
      <c r="A85" s="20">
        <f>'[1]coil geom 2'!$A66</f>
        <v>45</v>
      </c>
      <c r="B85" s="5">
        <f>'[2]Bf'!$P51</f>
        <v>-0.5820132667816189</v>
      </c>
      <c r="C85" s="12">
        <f>'[2]Bf'!$O51</f>
        <v>196.4470854530454</v>
      </c>
      <c r="D85" s="6">
        <f>'[2]Br'!$M51</f>
        <v>-1.239075168627491</v>
      </c>
      <c r="E85" s="19">
        <f t="shared" si="58"/>
        <v>1.3689582594875043</v>
      </c>
      <c r="F85" s="19">
        <f t="shared" si="59"/>
        <v>0.27434045099298554</v>
      </c>
      <c r="G85" s="19">
        <f t="shared" si="60"/>
        <v>92.59820195759858</v>
      </c>
      <c r="H85" s="19">
        <f t="shared" si="61"/>
        <v>0.5840561718724916</v>
      </c>
      <c r="I85" s="19">
        <f t="shared" si="62"/>
        <v>0.6452784631098298</v>
      </c>
      <c r="J85" s="19">
        <f t="shared" si="63"/>
        <v>2.58111385243932</v>
      </c>
      <c r="K85" s="3">
        <f t="shared" si="64"/>
        <v>8.139534879176551</v>
      </c>
      <c r="L85" s="3">
        <f t="shared" si="65"/>
        <v>252.0344782867311</v>
      </c>
      <c r="M85" s="3">
        <f t="shared" si="66"/>
        <v>4.10417258382897</v>
      </c>
      <c r="N85" s="3">
        <f t="shared" si="67"/>
        <v>878.4154524044988</v>
      </c>
      <c r="O85" s="3">
        <f t="shared" si="68"/>
        <v>1972.40808576286</v>
      </c>
      <c r="P85" s="3">
        <f t="shared" si="69"/>
        <v>0</v>
      </c>
      <c r="Q85" s="3">
        <f t="shared" si="70"/>
        <v>3115.1017239170956</v>
      </c>
      <c r="R85" s="5">
        <f t="shared" si="86"/>
        <v>0.024574621329863894</v>
      </c>
      <c r="T85" s="22">
        <f t="shared" si="71"/>
        <v>3.4502339693463098</v>
      </c>
      <c r="U85" s="22">
        <f t="shared" si="72"/>
        <v>2.9603380590970234</v>
      </c>
      <c r="V85" s="22">
        <f t="shared" si="73"/>
        <v>2.58111385243932</v>
      </c>
      <c r="W85" s="22">
        <f t="shared" si="74"/>
        <v>2.366380427695141</v>
      </c>
      <c r="X85" s="22">
        <f t="shared" si="75"/>
        <v>2.3614453735184746</v>
      </c>
      <c r="Y85" s="22">
        <f t="shared" si="76"/>
        <v>2152.3522316585013</v>
      </c>
      <c r="Z85" s="22">
        <f t="shared" si="77"/>
        <v>2035.548031588285</v>
      </c>
      <c r="AA85" s="22">
        <f t="shared" si="78"/>
        <v>1933.818266482959</v>
      </c>
      <c r="AB85" s="22">
        <f t="shared" si="79"/>
        <v>1870.9093403578772</v>
      </c>
      <c r="AC85" s="22">
        <f t="shared" si="80"/>
        <v>1869.4125587266763</v>
      </c>
      <c r="AD85" s="22">
        <f t="shared" si="81"/>
        <v>0</v>
      </c>
      <c r="AE85" s="22">
        <f t="shared" si="82"/>
        <v>0</v>
      </c>
      <c r="AF85" s="22">
        <f t="shared" si="83"/>
        <v>0</v>
      </c>
      <c r="AG85" s="22">
        <f t="shared" si="84"/>
        <v>0</v>
      </c>
      <c r="AH85" s="22">
        <f t="shared" si="85"/>
        <v>0</v>
      </c>
    </row>
    <row r="86" spans="1:34" ht="16.5">
      <c r="A86" s="20">
        <f>'[1]coil geom 2'!$A67</f>
        <v>46</v>
      </c>
      <c r="B86" s="5">
        <f>'[2]Bf'!$P52</f>
        <v>-0.5731696417058778</v>
      </c>
      <c r="C86" s="12">
        <f>'[2]Bf'!$O52</f>
        <v>198.3951260814957</v>
      </c>
      <c r="D86" s="6">
        <f>'[2]Br'!$M52</f>
        <v>-1.3126336149754054</v>
      </c>
      <c r="E86" s="19">
        <f t="shared" si="58"/>
        <v>1.4323164613089683</v>
      </c>
      <c r="F86" s="19">
        <f t="shared" si="59"/>
        <v>0.27017187919202346</v>
      </c>
      <c r="G86" s="19">
        <f t="shared" si="60"/>
        <v>93.51643935022186</v>
      </c>
      <c r="H86" s="19">
        <f t="shared" si="61"/>
        <v>0.6187290195500378</v>
      </c>
      <c r="I86" s="19">
        <f t="shared" si="62"/>
        <v>0.6751432766009748</v>
      </c>
      <c r="J86" s="19">
        <f t="shared" si="63"/>
        <v>2.7005731064038994</v>
      </c>
      <c r="K86" s="3">
        <f t="shared" si="64"/>
        <v>7.894055567449475</v>
      </c>
      <c r="L86" s="3">
        <f t="shared" si="65"/>
        <v>246.3570029667655</v>
      </c>
      <c r="M86" s="3">
        <f t="shared" si="66"/>
        <v>4.605930189063649</v>
      </c>
      <c r="N86" s="3">
        <f t="shared" si="67"/>
        <v>961.606788489122</v>
      </c>
      <c r="O86" s="3">
        <f t="shared" si="68"/>
        <v>2004.8008535738434</v>
      </c>
      <c r="P86" s="3">
        <f t="shared" si="69"/>
        <v>0</v>
      </c>
      <c r="Q86" s="3">
        <f t="shared" si="70"/>
        <v>3225.264630786244</v>
      </c>
      <c r="R86" s="5">
        <f t="shared" si="86"/>
        <v>0.0254436817846545</v>
      </c>
      <c r="T86" s="22">
        <f t="shared" si="71"/>
        <v>3.5439106683289414</v>
      </c>
      <c r="U86" s="22">
        <f t="shared" si="72"/>
        <v>3.065340767352537</v>
      </c>
      <c r="V86" s="22">
        <f t="shared" si="73"/>
        <v>2.7005731064038994</v>
      </c>
      <c r="W86" s="22">
        <f t="shared" si="74"/>
        <v>2.4999292138401423</v>
      </c>
      <c r="X86" s="22">
        <f t="shared" si="75"/>
        <v>2.503191349763656</v>
      </c>
      <c r="Y86" s="22">
        <f t="shared" si="76"/>
        <v>2173.0664719420342</v>
      </c>
      <c r="Z86" s="22">
        <f t="shared" si="77"/>
        <v>2061.863622858667</v>
      </c>
      <c r="AA86" s="22">
        <f t="shared" si="78"/>
        <v>1967.0699814625486</v>
      </c>
      <c r="AB86" s="22">
        <f t="shared" si="79"/>
        <v>1910.528563407323</v>
      </c>
      <c r="AC86" s="22">
        <f t="shared" si="80"/>
        <v>1911.475628198645</v>
      </c>
      <c r="AD86" s="22">
        <f t="shared" si="81"/>
        <v>0</v>
      </c>
      <c r="AE86" s="22">
        <f t="shared" si="82"/>
        <v>0</v>
      </c>
      <c r="AF86" s="22">
        <f t="shared" si="83"/>
        <v>0</v>
      </c>
      <c r="AG86" s="22">
        <f t="shared" si="84"/>
        <v>0</v>
      </c>
      <c r="AH86" s="22">
        <f t="shared" si="85"/>
        <v>0</v>
      </c>
    </row>
    <row r="87" spans="1:34" ht="16.5">
      <c r="A87" s="20">
        <f>'[1]coil geom 2'!$A68</f>
        <v>47</v>
      </c>
      <c r="B87" s="5">
        <f>'[2]Bf'!$P53</f>
        <v>-0.5638422032320918</v>
      </c>
      <c r="C87" s="12">
        <f>'[2]Bf'!$O53</f>
        <v>198.77989350058206</v>
      </c>
      <c r="D87" s="6">
        <f>'[2]Br'!$M53</f>
        <v>-1.3853539176118572</v>
      </c>
      <c r="E87" s="19">
        <f t="shared" si="58"/>
        <v>1.495701677203091</v>
      </c>
      <c r="F87" s="19">
        <f t="shared" si="59"/>
        <v>0.2657752548819664</v>
      </c>
      <c r="G87" s="19">
        <f t="shared" si="60"/>
        <v>93.69780509101204</v>
      </c>
      <c r="H87" s="19">
        <f t="shared" si="61"/>
        <v>0.6530067959518534</v>
      </c>
      <c r="I87" s="19">
        <f t="shared" si="62"/>
        <v>0.7050208235696869</v>
      </c>
      <c r="J87" s="19">
        <f t="shared" si="63"/>
        <v>2.820083294278748</v>
      </c>
      <c r="K87" s="3">
        <f t="shared" si="64"/>
        <v>7.6392193196886815</v>
      </c>
      <c r="L87" s="3">
        <f t="shared" si="65"/>
        <v>239.82060535622355</v>
      </c>
      <c r="M87" s="3">
        <f t="shared" si="66"/>
        <v>5.130406556082064</v>
      </c>
      <c r="N87" s="3">
        <f t="shared" si="67"/>
        <v>1048.599184131387</v>
      </c>
      <c r="O87" s="3">
        <f t="shared" si="68"/>
        <v>2035.4473102041593</v>
      </c>
      <c r="P87" s="3">
        <f t="shared" si="69"/>
        <v>0</v>
      </c>
      <c r="Q87" s="3">
        <f t="shared" si="70"/>
        <v>3336.6367255675405</v>
      </c>
      <c r="R87" s="5">
        <f t="shared" si="86"/>
        <v>0.026322281361339434</v>
      </c>
      <c r="T87" s="22">
        <f t="shared" si="71"/>
        <v>3.630716594749647</v>
      </c>
      <c r="U87" s="22">
        <f t="shared" si="72"/>
        <v>3.167892696205244</v>
      </c>
      <c r="V87" s="22">
        <f t="shared" si="73"/>
        <v>2.820083294278748</v>
      </c>
      <c r="W87" s="22">
        <f t="shared" si="74"/>
        <v>2.6332641241222112</v>
      </c>
      <c r="X87" s="22">
        <f t="shared" si="75"/>
        <v>2.6418127520374424</v>
      </c>
      <c r="Y87" s="22">
        <f t="shared" si="76"/>
        <v>2191.8356609624198</v>
      </c>
      <c r="Z87" s="22">
        <f t="shared" si="77"/>
        <v>2086.8628793334033</v>
      </c>
      <c r="AA87" s="22">
        <f t="shared" si="78"/>
        <v>1999.1975140087893</v>
      </c>
      <c r="AB87" s="22">
        <f t="shared" si="79"/>
        <v>1948.4794429813337</v>
      </c>
      <c r="AC87" s="22">
        <f t="shared" si="80"/>
        <v>1950.8610537348513</v>
      </c>
      <c r="AD87" s="22">
        <f t="shared" si="81"/>
        <v>0</v>
      </c>
      <c r="AE87" s="22">
        <f t="shared" si="82"/>
        <v>0</v>
      </c>
      <c r="AF87" s="22">
        <f t="shared" si="83"/>
        <v>0</v>
      </c>
      <c r="AG87" s="22">
        <f t="shared" si="84"/>
        <v>0</v>
      </c>
      <c r="AH87" s="22">
        <f t="shared" si="85"/>
        <v>0</v>
      </c>
    </row>
    <row r="88" spans="1:34" ht="16.5">
      <c r="A88" s="20">
        <f>'[1]coil geom 2'!$A69</f>
        <v>48</v>
      </c>
      <c r="B88" s="5">
        <f>'[2]Bf'!$P54</f>
        <v>-0.553885694261746</v>
      </c>
      <c r="C88" s="12">
        <f>'[2]Bf'!$O54</f>
        <v>197.80678894011174</v>
      </c>
      <c r="D88" s="6">
        <f>'[2]Br'!$M54</f>
        <v>-1.4583924395940684</v>
      </c>
      <c r="E88" s="19">
        <f t="shared" si="58"/>
        <v>1.5600313683298022</v>
      </c>
      <c r="F88" s="19">
        <f t="shared" si="59"/>
        <v>0.2610821090086005</v>
      </c>
      <c r="G88" s="19">
        <f t="shared" si="60"/>
        <v>93.23911804860322</v>
      </c>
      <c r="H88" s="19">
        <f t="shared" si="61"/>
        <v>0.6874345696884602</v>
      </c>
      <c r="I88" s="19">
        <f t="shared" si="62"/>
        <v>0.7353435627291077</v>
      </c>
      <c r="J88" s="19">
        <f t="shared" si="63"/>
        <v>2.941374250916431</v>
      </c>
      <c r="K88" s="3">
        <f t="shared" si="64"/>
        <v>7.371809716307571</v>
      </c>
      <c r="L88" s="3">
        <f t="shared" si="65"/>
        <v>232.41809615639326</v>
      </c>
      <c r="M88" s="3">
        <f t="shared" si="66"/>
        <v>5.685636834338959</v>
      </c>
      <c r="N88" s="3">
        <f t="shared" si="67"/>
        <v>1140.738807171739</v>
      </c>
      <c r="O88" s="3">
        <f t="shared" si="68"/>
        <v>2065.014860430974</v>
      </c>
      <c r="P88" s="3">
        <f t="shared" si="69"/>
        <v>0</v>
      </c>
      <c r="Q88" s="3">
        <f t="shared" si="70"/>
        <v>3451.2292103097525</v>
      </c>
      <c r="R88" s="5">
        <f t="shared" si="86"/>
        <v>0.027226286164189657</v>
      </c>
      <c r="T88" s="22">
        <f t="shared" si="71"/>
        <v>3.713549884696777</v>
      </c>
      <c r="U88" s="22">
        <f t="shared" si="72"/>
        <v>3.270217231235084</v>
      </c>
      <c r="V88" s="22">
        <f t="shared" si="73"/>
        <v>2.941374250916431</v>
      </c>
      <c r="W88" s="22">
        <f t="shared" si="74"/>
        <v>2.7681289672978493</v>
      </c>
      <c r="X88" s="22">
        <f t="shared" si="75"/>
        <v>2.7797279050987425</v>
      </c>
      <c r="Y88" s="22">
        <f t="shared" si="76"/>
        <v>2209.37537093863</v>
      </c>
      <c r="Z88" s="22">
        <f t="shared" si="77"/>
        <v>2111.1467010048027</v>
      </c>
      <c r="AA88" s="22">
        <f t="shared" si="78"/>
        <v>2030.714992552472</v>
      </c>
      <c r="AB88" s="22">
        <f t="shared" si="79"/>
        <v>1985.3657638491038</v>
      </c>
      <c r="AC88" s="22">
        <f t="shared" si="80"/>
        <v>1988.47147380986</v>
      </c>
      <c r="AD88" s="22">
        <f t="shared" si="81"/>
        <v>0</v>
      </c>
      <c r="AE88" s="22">
        <f t="shared" si="82"/>
        <v>0</v>
      </c>
      <c r="AF88" s="22">
        <f t="shared" si="83"/>
        <v>0</v>
      </c>
      <c r="AG88" s="22">
        <f t="shared" si="84"/>
        <v>0</v>
      </c>
      <c r="AH88" s="22">
        <f t="shared" si="85"/>
        <v>0</v>
      </c>
    </row>
    <row r="89" spans="1:34" ht="16.5">
      <c r="A89" s="20">
        <f>'[1]coil geom 2'!$A70</f>
        <v>49</v>
      </c>
      <c r="B89" s="5">
        <f>'[2]Bf'!$P55</f>
        <v>-0.5431440402046857</v>
      </c>
      <c r="C89" s="12">
        <f>'[2]Bf'!$O55</f>
        <v>195.4771629223311</v>
      </c>
      <c r="D89" s="6">
        <f>'[2]Br'!$M55</f>
        <v>-1.5324290050316072</v>
      </c>
      <c r="E89" s="19">
        <f t="shared" si="58"/>
        <v>1.6258364320779723</v>
      </c>
      <c r="F89" s="19">
        <f t="shared" si="59"/>
        <v>0.2560188735350863</v>
      </c>
      <c r="G89" s="19">
        <f t="shared" si="60"/>
        <v>92.14101481137453</v>
      </c>
      <c r="H89" s="19">
        <f t="shared" si="61"/>
        <v>0.7223327857796876</v>
      </c>
      <c r="I89" s="19">
        <f t="shared" si="62"/>
        <v>0.7663617403148585</v>
      </c>
      <c r="J89" s="19">
        <f t="shared" si="63"/>
        <v>3.065446961259434</v>
      </c>
      <c r="K89" s="3">
        <f t="shared" si="64"/>
        <v>7.088655273417012</v>
      </c>
      <c r="L89" s="3">
        <f t="shared" si="65"/>
        <v>224.07465091740792</v>
      </c>
      <c r="M89" s="3">
        <f t="shared" si="66"/>
        <v>6.277562344418577</v>
      </c>
      <c r="N89" s="3">
        <f t="shared" si="67"/>
        <v>1239.0055630780244</v>
      </c>
      <c r="O89" s="3">
        <f t="shared" si="68"/>
        <v>2093.8515916115125</v>
      </c>
      <c r="P89" s="3">
        <f t="shared" si="69"/>
        <v>0</v>
      </c>
      <c r="Q89" s="3">
        <f t="shared" si="70"/>
        <v>3570.29802322478</v>
      </c>
      <c r="R89" s="5">
        <f t="shared" si="86"/>
        <v>0.02816560412196852</v>
      </c>
      <c r="T89" s="22">
        <f t="shared" si="71"/>
        <v>3.7937565213753337</v>
      </c>
      <c r="U89" s="22">
        <f t="shared" si="72"/>
        <v>3.3734795332919707</v>
      </c>
      <c r="V89" s="22">
        <f t="shared" si="73"/>
        <v>3.065446961259434</v>
      </c>
      <c r="W89" s="22">
        <f t="shared" si="74"/>
        <v>2.9055793356476296</v>
      </c>
      <c r="X89" s="22">
        <f t="shared" si="75"/>
        <v>2.91832876350203</v>
      </c>
      <c r="Y89" s="22">
        <f t="shared" si="76"/>
        <v>2226.0233472441596</v>
      </c>
      <c r="Z89" s="22">
        <f t="shared" si="77"/>
        <v>2135.013267064672</v>
      </c>
      <c r="AA89" s="22">
        <f t="shared" si="78"/>
        <v>2061.889862943088</v>
      </c>
      <c r="AB89" s="22">
        <f t="shared" si="79"/>
        <v>2021.5236663195676</v>
      </c>
      <c r="AC89" s="22">
        <f t="shared" si="80"/>
        <v>2024.807814486073</v>
      </c>
      <c r="AD89" s="22">
        <f t="shared" si="81"/>
        <v>0</v>
      </c>
      <c r="AE89" s="22">
        <f t="shared" si="82"/>
        <v>0</v>
      </c>
      <c r="AF89" s="22">
        <f t="shared" si="83"/>
        <v>0</v>
      </c>
      <c r="AG89" s="22">
        <f t="shared" si="84"/>
        <v>0</v>
      </c>
      <c r="AH89" s="22">
        <f t="shared" si="85"/>
        <v>0</v>
      </c>
    </row>
    <row r="90" spans="1:34" ht="16.5">
      <c r="A90" s="20">
        <f>'[1]coil geom 2'!$A71</f>
        <v>50</v>
      </c>
      <c r="B90" s="5">
        <f>'[2]Bf'!$P56</f>
        <v>-0.5318523069431151</v>
      </c>
      <c r="C90" s="12">
        <f>'[2]Bf'!$O56</f>
        <v>191.67859495808676</v>
      </c>
      <c r="D90" s="6">
        <f>'[2]Br'!$M56</f>
        <v>-1.6083404901146503</v>
      </c>
      <c r="E90" s="19">
        <f t="shared" si="58"/>
        <v>1.6939970509251032</v>
      </c>
      <c r="F90" s="19">
        <f t="shared" si="59"/>
        <v>0.25069635019708464</v>
      </c>
      <c r="G90" s="19">
        <f t="shared" si="60"/>
        <v>90.35050434036613</v>
      </c>
      <c r="H90" s="19">
        <f t="shared" si="61"/>
        <v>0.7581147726206222</v>
      </c>
      <c r="I90" s="19">
        <f t="shared" si="62"/>
        <v>0.7984902431888301</v>
      </c>
      <c r="J90" s="19">
        <f t="shared" si="63"/>
        <v>3.1939609727553204</v>
      </c>
      <c r="K90" s="3">
        <f t="shared" si="64"/>
        <v>6.796978787615626</v>
      </c>
      <c r="L90" s="3">
        <f t="shared" si="65"/>
        <v>214.9558094843928</v>
      </c>
      <c r="M90" s="3">
        <f t="shared" si="66"/>
        <v>6.914906282467658</v>
      </c>
      <c r="N90" s="3">
        <f t="shared" si="67"/>
        <v>1345.069899650955</v>
      </c>
      <c r="O90" s="3">
        <f t="shared" si="68"/>
        <v>2122.3742423822027</v>
      </c>
      <c r="P90" s="3">
        <f t="shared" si="69"/>
        <v>0</v>
      </c>
      <c r="Q90" s="3">
        <f t="shared" si="70"/>
        <v>3696.1118365876337</v>
      </c>
      <c r="R90" s="5">
        <f t="shared" si="86"/>
        <v>0.029158132487164395</v>
      </c>
      <c r="T90" s="22">
        <f t="shared" si="71"/>
        <v>3.873090966501848</v>
      </c>
      <c r="U90" s="22">
        <f t="shared" si="72"/>
        <v>3.4794389915552655</v>
      </c>
      <c r="V90" s="22">
        <f t="shared" si="73"/>
        <v>3.1939609727553204</v>
      </c>
      <c r="W90" s="22">
        <f t="shared" si="74"/>
        <v>3.0472129287900436</v>
      </c>
      <c r="X90" s="22">
        <f t="shared" si="75"/>
        <v>3.0592246582522122</v>
      </c>
      <c r="Y90" s="22">
        <f t="shared" si="76"/>
        <v>2242.173591274033</v>
      </c>
      <c r="Z90" s="22">
        <f t="shared" si="77"/>
        <v>2158.862275810244</v>
      </c>
      <c r="AA90" s="22">
        <f t="shared" si="78"/>
        <v>2093.110861055729</v>
      </c>
      <c r="AB90" s="22">
        <f t="shared" si="79"/>
        <v>2057.373382196669</v>
      </c>
      <c r="AC90" s="22">
        <f t="shared" si="80"/>
        <v>2060.3511015743393</v>
      </c>
      <c r="AD90" s="22">
        <f t="shared" si="81"/>
        <v>0</v>
      </c>
      <c r="AE90" s="22">
        <f t="shared" si="82"/>
        <v>0</v>
      </c>
      <c r="AF90" s="22">
        <f t="shared" si="83"/>
        <v>0</v>
      </c>
      <c r="AG90" s="22">
        <f t="shared" si="84"/>
        <v>0</v>
      </c>
      <c r="AH90" s="22">
        <f t="shared" si="85"/>
        <v>0</v>
      </c>
    </row>
    <row r="91" spans="1:34" ht="16.5">
      <c r="A91" s="20">
        <f>'[1]coil geom 2'!$A72</f>
        <v>51</v>
      </c>
      <c r="B91" s="5">
        <f>'[2]Bf'!$P57</f>
        <v>-0.5197396600150359</v>
      </c>
      <c r="C91" s="12">
        <f>'[2]Bf'!$O57</f>
        <v>186.28593034491297</v>
      </c>
      <c r="D91" s="6">
        <f>'[2]Br'!$M57</f>
        <v>-1.68723168296781</v>
      </c>
      <c r="E91" s="19">
        <f t="shared" si="58"/>
        <v>1.7654687950238412</v>
      </c>
      <c r="F91" s="19">
        <f t="shared" si="59"/>
        <v>0.24498687721660894</v>
      </c>
      <c r="G91" s="19">
        <f t="shared" si="60"/>
        <v>87.80859313924721</v>
      </c>
      <c r="H91" s="19">
        <f t="shared" si="61"/>
        <v>0.7953012882242799</v>
      </c>
      <c r="I91" s="19">
        <f t="shared" si="62"/>
        <v>0.8321794932942922</v>
      </c>
      <c r="J91" s="19">
        <f t="shared" si="63"/>
        <v>3.328717973177169</v>
      </c>
      <c r="K91" s="3">
        <f t="shared" si="64"/>
        <v>6.490909228547815</v>
      </c>
      <c r="L91" s="3">
        <f t="shared" si="65"/>
        <v>204.89437865748616</v>
      </c>
      <c r="M91" s="3">
        <f t="shared" si="66"/>
        <v>7.609914048469584</v>
      </c>
      <c r="N91" s="3">
        <f t="shared" si="67"/>
        <v>1460.96444114693</v>
      </c>
      <c r="O91" s="3">
        <f t="shared" si="68"/>
        <v>2150.999790053506</v>
      </c>
      <c r="P91" s="3">
        <f t="shared" si="69"/>
        <v>0</v>
      </c>
      <c r="Q91" s="3">
        <f t="shared" si="70"/>
        <v>3830.9594331349394</v>
      </c>
      <c r="R91" s="5">
        <f t="shared" si="86"/>
        <v>0.030221927161010655</v>
      </c>
      <c r="T91" s="22">
        <f t="shared" si="71"/>
        <v>3.953257953291931</v>
      </c>
      <c r="U91" s="22">
        <f t="shared" si="72"/>
        <v>3.589865009919949</v>
      </c>
      <c r="V91" s="22">
        <f t="shared" si="73"/>
        <v>3.328717973177169</v>
      </c>
      <c r="W91" s="22">
        <f t="shared" si="74"/>
        <v>3.1949876544020333</v>
      </c>
      <c r="X91" s="22">
        <f t="shared" si="75"/>
        <v>3.204665207152474</v>
      </c>
      <c r="Y91" s="22">
        <f t="shared" si="76"/>
        <v>2258.1808964640622</v>
      </c>
      <c r="Z91" s="22">
        <f t="shared" si="77"/>
        <v>2183.052915468896</v>
      </c>
      <c r="AA91" s="22">
        <f t="shared" si="78"/>
        <v>2124.7449220730364</v>
      </c>
      <c r="AB91" s="22">
        <f t="shared" si="79"/>
        <v>2093.356064947007</v>
      </c>
      <c r="AC91" s="22">
        <f t="shared" si="80"/>
        <v>2095.6641513145273</v>
      </c>
      <c r="AD91" s="22">
        <f t="shared" si="81"/>
        <v>0</v>
      </c>
      <c r="AE91" s="22">
        <f t="shared" si="82"/>
        <v>0</v>
      </c>
      <c r="AF91" s="22">
        <f t="shared" si="83"/>
        <v>0</v>
      </c>
      <c r="AG91" s="22">
        <f t="shared" si="84"/>
        <v>0</v>
      </c>
      <c r="AH91" s="22">
        <f t="shared" si="85"/>
        <v>0</v>
      </c>
    </row>
    <row r="92" spans="1:34" ht="16.5">
      <c r="A92" s="20">
        <f>'[1]coil geom 2'!$A73</f>
        <v>52</v>
      </c>
      <c r="B92" s="5">
        <f>'[2]Bf'!$P58</f>
        <v>-0.507115608884023</v>
      </c>
      <c r="C92" s="12">
        <f>'[2]Bf'!$O58</f>
        <v>179.04529282170077</v>
      </c>
      <c r="D92" s="6">
        <f>'[2]Br'!$M58</f>
        <v>-1.7698720892038968</v>
      </c>
      <c r="E92" s="19">
        <f t="shared" si="58"/>
        <v>1.8410902891810548</v>
      </c>
      <c r="F92" s="19">
        <f t="shared" si="59"/>
        <v>0.2390363463983139</v>
      </c>
      <c r="G92" s="19">
        <f t="shared" si="60"/>
        <v>84.39561292561902</v>
      </c>
      <c r="H92" s="19">
        <f t="shared" si="61"/>
        <v>0.8342550502964396</v>
      </c>
      <c r="I92" s="19">
        <f t="shared" si="62"/>
        <v>0.8678247886783192</v>
      </c>
      <c r="J92" s="19">
        <f t="shared" si="63"/>
        <v>3.4712991547132774</v>
      </c>
      <c r="K92" s="3">
        <f t="shared" si="64"/>
        <v>6.179420884028445</v>
      </c>
      <c r="L92" s="3">
        <f t="shared" si="65"/>
        <v>194.08669478716928</v>
      </c>
      <c r="M92" s="3">
        <f t="shared" si="66"/>
        <v>8.373635812317563</v>
      </c>
      <c r="N92" s="3">
        <f t="shared" si="67"/>
        <v>1588.801820654416</v>
      </c>
      <c r="O92" s="3">
        <f t="shared" si="68"/>
        <v>2180.017502159546</v>
      </c>
      <c r="P92" s="3">
        <f t="shared" si="69"/>
        <v>0</v>
      </c>
      <c r="Q92" s="3">
        <f t="shared" si="70"/>
        <v>3977.459074297477</v>
      </c>
      <c r="R92" s="5">
        <f t="shared" si="86"/>
        <v>0.03137764325814126</v>
      </c>
      <c r="T92" s="22">
        <f t="shared" si="71"/>
        <v>4.035923409726542</v>
      </c>
      <c r="U92" s="22">
        <f t="shared" si="72"/>
        <v>3.7064448746134397</v>
      </c>
      <c r="V92" s="22">
        <f t="shared" si="73"/>
        <v>3.4712991547132774</v>
      </c>
      <c r="W92" s="22">
        <f t="shared" si="74"/>
        <v>3.3504074988086674</v>
      </c>
      <c r="X92" s="22">
        <f t="shared" si="75"/>
        <v>3.356139354709357</v>
      </c>
      <c r="Y92" s="22">
        <f t="shared" si="76"/>
        <v>2274.3656582304893</v>
      </c>
      <c r="Z92" s="22">
        <f t="shared" si="77"/>
        <v>2207.8848400414545</v>
      </c>
      <c r="AA92" s="22">
        <f t="shared" si="78"/>
        <v>2157.052623371058</v>
      </c>
      <c r="AB92" s="22">
        <f t="shared" si="79"/>
        <v>2129.7351167334887</v>
      </c>
      <c r="AC92" s="22">
        <f t="shared" si="80"/>
        <v>2131.0492724212395</v>
      </c>
      <c r="AD92" s="22">
        <f t="shared" si="81"/>
        <v>0</v>
      </c>
      <c r="AE92" s="22">
        <f t="shared" si="82"/>
        <v>0</v>
      </c>
      <c r="AF92" s="22">
        <f t="shared" si="83"/>
        <v>0</v>
      </c>
      <c r="AG92" s="22">
        <f t="shared" si="84"/>
        <v>0</v>
      </c>
      <c r="AH92" s="22">
        <f t="shared" si="85"/>
        <v>0</v>
      </c>
    </row>
    <row r="93" spans="1:34" ht="16.5">
      <c r="A93" s="20">
        <f>'[1]coil geom 2'!$A74</f>
        <v>53</v>
      </c>
      <c r="B93" s="5">
        <f>'[2]Bf'!$P59</f>
        <v>-0.4933396757856654</v>
      </c>
      <c r="C93" s="12">
        <f>'[2]Bf'!$O59</f>
        <v>169.5704965161943</v>
      </c>
      <c r="D93" s="6">
        <f>'[2]Br'!$M59</f>
        <v>-1.857988197278325</v>
      </c>
      <c r="E93" s="19">
        <f t="shared" si="58"/>
        <v>1.9223694173935106</v>
      </c>
      <c r="F93" s="19">
        <f t="shared" si="59"/>
        <v>0.232542859196637</v>
      </c>
      <c r="G93" s="19">
        <f t="shared" si="60"/>
        <v>79.9295293500798</v>
      </c>
      <c r="H93" s="19">
        <f t="shared" si="61"/>
        <v>0.8757898643781875</v>
      </c>
      <c r="I93" s="19">
        <f t="shared" si="62"/>
        <v>0.9061368924786757</v>
      </c>
      <c r="J93" s="19">
        <f t="shared" si="63"/>
        <v>3.6245475699147027</v>
      </c>
      <c r="K93" s="3">
        <f t="shared" si="64"/>
        <v>5.848249710167464</v>
      </c>
      <c r="L93" s="3">
        <f t="shared" si="65"/>
        <v>182.10779226441693</v>
      </c>
      <c r="M93" s="3">
        <f t="shared" si="66"/>
        <v>9.228183233521568</v>
      </c>
      <c r="N93" s="3">
        <f t="shared" si="67"/>
        <v>1732.1809244914878</v>
      </c>
      <c r="O93" s="3">
        <f t="shared" si="68"/>
        <v>2209.942269160657</v>
      </c>
      <c r="P93" s="3">
        <f t="shared" si="69"/>
        <v>0</v>
      </c>
      <c r="Q93" s="3">
        <f t="shared" si="70"/>
        <v>4139.30741886025</v>
      </c>
      <c r="R93" s="5">
        <f t="shared" si="86"/>
        <v>0.03265444322584638</v>
      </c>
      <c r="T93" s="22">
        <f t="shared" si="71"/>
        <v>4.123183095843501</v>
      </c>
      <c r="U93" s="22">
        <f t="shared" si="72"/>
        <v>3.83169605305239</v>
      </c>
      <c r="V93" s="22">
        <f t="shared" si="73"/>
        <v>3.6245475699147027</v>
      </c>
      <c r="W93" s="22">
        <f t="shared" si="74"/>
        <v>3.5166731683000556</v>
      </c>
      <c r="X93" s="22">
        <f t="shared" si="75"/>
        <v>3.517219057889085</v>
      </c>
      <c r="Y93" s="22">
        <f t="shared" si="76"/>
        <v>2291.1037576047347</v>
      </c>
      <c r="Z93" s="22">
        <f t="shared" si="77"/>
        <v>2233.7855891221134</v>
      </c>
      <c r="AA93" s="22">
        <f t="shared" si="78"/>
        <v>2190.5150406532885</v>
      </c>
      <c r="AB93" s="22">
        <f t="shared" si="79"/>
        <v>2167.093424747963</v>
      </c>
      <c r="AC93" s="22">
        <f t="shared" si="80"/>
        <v>2167.213533675185</v>
      </c>
      <c r="AD93" s="22">
        <f t="shared" si="81"/>
        <v>0</v>
      </c>
      <c r="AE93" s="22">
        <f t="shared" si="82"/>
        <v>0</v>
      </c>
      <c r="AF93" s="22">
        <f t="shared" si="83"/>
        <v>0</v>
      </c>
      <c r="AG93" s="22">
        <f t="shared" si="84"/>
        <v>0</v>
      </c>
      <c r="AH93" s="22">
        <f t="shared" si="85"/>
        <v>0</v>
      </c>
    </row>
    <row r="94" spans="1:34" ht="16.5">
      <c r="A94" s="20">
        <f>'[1]coil geom 2'!$A75</f>
        <v>54</v>
      </c>
      <c r="B94" s="5">
        <f>'[2]Bf'!$P60</f>
        <v>-0.4787903408554657</v>
      </c>
      <c r="C94" s="12">
        <f>'[2]Bf'!$O60</f>
        <v>157.24990032700651</v>
      </c>
      <c r="D94" s="6">
        <f>'[2]Br'!$M60</f>
        <v>-1.9528091483623131</v>
      </c>
      <c r="E94" s="19">
        <f t="shared" si="58"/>
        <v>2.010647597274081</v>
      </c>
      <c r="F94" s="19">
        <f t="shared" si="59"/>
        <v>0.22568481774945354</v>
      </c>
      <c r="G94" s="19">
        <f t="shared" si="60"/>
        <v>74.12203644921352</v>
      </c>
      <c r="H94" s="19">
        <f t="shared" si="61"/>
        <v>0.9204851041066758</v>
      </c>
      <c r="I94" s="19">
        <f t="shared" si="62"/>
        <v>0.9477481014725812</v>
      </c>
      <c r="J94" s="19">
        <f t="shared" si="63"/>
        <v>3.790992405890324</v>
      </c>
      <c r="K94" s="3">
        <f t="shared" si="64"/>
        <v>5.508388722991881</v>
      </c>
      <c r="L94" s="3">
        <f t="shared" si="65"/>
        <v>169.18079053808844</v>
      </c>
      <c r="M94" s="3">
        <f t="shared" si="66"/>
        <v>10.19412394064511</v>
      </c>
      <c r="N94" s="3">
        <f t="shared" si="67"/>
        <v>1894.9225875301777</v>
      </c>
      <c r="O94" s="3">
        <f t="shared" si="68"/>
        <v>2241.130322166049</v>
      </c>
      <c r="P94" s="3">
        <f t="shared" si="69"/>
        <v>0</v>
      </c>
      <c r="Q94" s="3">
        <f t="shared" si="70"/>
        <v>4320.936212897952</v>
      </c>
      <c r="R94" s="5">
        <f t="shared" si="86"/>
        <v>0.0340872885168386</v>
      </c>
      <c r="T94" s="22">
        <f t="shared" si="71"/>
        <v>4.217414063777916</v>
      </c>
      <c r="U94" s="22">
        <f t="shared" si="72"/>
        <v>3.9681497851100107</v>
      </c>
      <c r="V94" s="22">
        <f t="shared" si="73"/>
        <v>3.790992405890324</v>
      </c>
      <c r="W94" s="22">
        <f t="shared" si="74"/>
        <v>3.696324322715774</v>
      </c>
      <c r="X94" s="22">
        <f t="shared" si="75"/>
        <v>3.6904990107863402</v>
      </c>
      <c r="Y94" s="22">
        <f t="shared" si="76"/>
        <v>2308.788818104477</v>
      </c>
      <c r="Z94" s="22">
        <f t="shared" si="77"/>
        <v>2261.120401512062</v>
      </c>
      <c r="AA94" s="22">
        <f t="shared" si="78"/>
        <v>2225.4550182630596</v>
      </c>
      <c r="AB94" s="22">
        <f t="shared" si="79"/>
        <v>2205.7572080618684</v>
      </c>
      <c r="AC94" s="22">
        <f t="shared" si="80"/>
        <v>2204.530164888779</v>
      </c>
      <c r="AD94" s="22">
        <f t="shared" si="81"/>
        <v>0</v>
      </c>
      <c r="AE94" s="22">
        <f t="shared" si="82"/>
        <v>0</v>
      </c>
      <c r="AF94" s="22">
        <f t="shared" si="83"/>
        <v>0</v>
      </c>
      <c r="AG94" s="22">
        <f t="shared" si="84"/>
        <v>0</v>
      </c>
      <c r="AH94" s="22">
        <f t="shared" si="85"/>
        <v>0</v>
      </c>
    </row>
    <row r="95" spans="1:34" ht="16.5">
      <c r="A95" s="16">
        <f>J31</f>
        <v>55.21613681534294</v>
      </c>
      <c r="B95" s="5">
        <f>'[2]Bf'!$P61</f>
        <v>-0.4635021370273096</v>
      </c>
      <c r="C95" s="12">
        <f>'[2]Bf'!$O61</f>
        <v>140.2893426549694</v>
      </c>
      <c r="D95" s="6">
        <f>'[2]Br'!$M61</f>
        <v>-2.0562244163677725</v>
      </c>
      <c r="E95" s="19">
        <f t="shared" si="58"/>
        <v>2.1078171366358776</v>
      </c>
      <c r="F95" s="19">
        <f t="shared" si="59"/>
        <v>0.2184784996593493</v>
      </c>
      <c r="G95" s="19">
        <f t="shared" si="60"/>
        <v>66.12742995756275</v>
      </c>
      <c r="H95" s="19">
        <f t="shared" si="61"/>
        <v>0.9692314005975831</v>
      </c>
      <c r="I95" s="19">
        <f t="shared" si="62"/>
        <v>0.9935503825764211</v>
      </c>
      <c r="J95" s="19">
        <f t="shared" si="63"/>
        <v>3.9742015303056846</v>
      </c>
      <c r="K95" s="3">
        <f t="shared" si="64"/>
        <v>5.162229419497163</v>
      </c>
      <c r="L95" s="3">
        <f t="shared" si="65"/>
        <v>155.07365314219842</v>
      </c>
      <c r="M95" s="3">
        <f t="shared" si="66"/>
        <v>11.302417122820687</v>
      </c>
      <c r="N95" s="3">
        <f t="shared" si="67"/>
        <v>2082.501947465234</v>
      </c>
      <c r="O95" s="3">
        <f t="shared" si="68"/>
        <v>2273.94319236569</v>
      </c>
      <c r="P95" s="3">
        <f t="shared" si="69"/>
        <v>0</v>
      </c>
      <c r="Q95" s="3">
        <f t="shared" si="70"/>
        <v>4527.98343951544</v>
      </c>
      <c r="R95" s="5">
        <f>Q95*J$35*(A95-A94)</f>
        <v>0.04344120534861827</v>
      </c>
      <c r="T95" s="22">
        <f t="shared" si="71"/>
        <v>4.318961650388429</v>
      </c>
      <c r="U95" s="22">
        <f t="shared" si="72"/>
        <v>4.118118588449176</v>
      </c>
      <c r="V95" s="22">
        <f t="shared" si="73"/>
        <v>3.9742015303056846</v>
      </c>
      <c r="W95" s="22">
        <f t="shared" si="74"/>
        <v>3.8935280944647315</v>
      </c>
      <c r="X95" s="22">
        <f t="shared" si="75"/>
        <v>3.880045149896712</v>
      </c>
      <c r="Y95" s="22">
        <f t="shared" si="76"/>
        <v>2327.403750893403</v>
      </c>
      <c r="Z95" s="22">
        <f t="shared" si="77"/>
        <v>2290.141865706022</v>
      </c>
      <c r="AA95" s="22">
        <f t="shared" si="78"/>
        <v>2262.3119412357587</v>
      </c>
      <c r="AB95" s="22">
        <f t="shared" si="79"/>
        <v>2246.2839035818065</v>
      </c>
      <c r="AC95" s="22">
        <f t="shared" si="80"/>
        <v>2243.574500411458</v>
      </c>
      <c r="AD95" s="22">
        <f t="shared" si="81"/>
        <v>0</v>
      </c>
      <c r="AE95" s="22">
        <f t="shared" si="82"/>
        <v>0</v>
      </c>
      <c r="AF95" s="22">
        <f t="shared" si="83"/>
        <v>0</v>
      </c>
      <c r="AG95" s="22">
        <f t="shared" si="84"/>
        <v>0</v>
      </c>
      <c r="AH95" s="22">
        <f t="shared" si="85"/>
        <v>0</v>
      </c>
    </row>
    <row r="96" spans="2:34" ht="16.5">
      <c r="B96" s="5"/>
      <c r="E96" s="19"/>
      <c r="F96" s="19"/>
      <c r="G96" s="19"/>
      <c r="H96" s="19"/>
      <c r="I96" s="19"/>
      <c r="J96" s="19"/>
      <c r="K96" s="3"/>
      <c r="L96" s="3"/>
      <c r="M96" s="3"/>
      <c r="N96" s="3"/>
      <c r="O96" s="3"/>
      <c r="P96" s="3"/>
      <c r="Q96" s="3"/>
      <c r="R96" s="5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</row>
    <row r="97" spans="1:34" ht="16.5">
      <c r="A97" s="16">
        <f>I32</f>
        <v>66.20526072708387</v>
      </c>
      <c r="B97" s="5">
        <f>'[2]Bf'!$P72</f>
        <v>-0.3268494801752908</v>
      </c>
      <c r="C97" s="12">
        <f>'[2]Bf'!$O72</f>
        <v>103.8678988060364</v>
      </c>
      <c r="D97" s="6">
        <f>'[2]Br'!$M72</f>
        <v>-1.4315649793308114</v>
      </c>
      <c r="E97" s="19">
        <f aca="true" t="shared" si="87" ref="E97:E104">SQRT(B97^2+D97^2)</f>
        <v>1.468403511551673</v>
      </c>
      <c r="F97" s="19">
        <f aca="true" t="shared" si="88" ref="F97:F104">-B97*$E$30*(1-$E$32)/$E$31/$E$33</f>
        <v>0.15406527465250566</v>
      </c>
      <c r="G97" s="19">
        <f aca="true" t="shared" si="89" ref="G97:G104">C97*$E$30*(1-$E$32)/$E$31/$E$33</f>
        <v>48.959650627403434</v>
      </c>
      <c r="H97" s="19">
        <f aca="true" t="shared" si="90" ref="H97:H104">-D97*$E$30*(1-$E$32)/$E$31/$E$33</f>
        <v>0.6747890545985441</v>
      </c>
      <c r="I97" s="19">
        <f aca="true" t="shared" si="91" ref="I97:I104">E97*$E$30*(1-$E$32)/$E$31/$E$33</f>
        <v>0.6921534346225183</v>
      </c>
      <c r="J97" s="19">
        <f aca="true" t="shared" si="92" ref="J97:J104">E97*E$30/E$31</f>
        <v>2.7686137384900738</v>
      </c>
      <c r="K97" s="3">
        <f aca="true" t="shared" si="93" ref="K97:K104">E$37*E$14/120*E$6*F97^2/E$7*E$4*E$9*(E$9-1)/E$5</f>
        <v>2.5670209734622214</v>
      </c>
      <c r="L97" s="3">
        <f aca="true" t="shared" si="94" ref="L97:L104">E$37*E$14/6*F97^2*E$4/E$8/E$5*SQRT(E$6^2+16*E$4^2)*(1+(G97*E$4/F97)^2/15)</f>
        <v>78.11028123987647</v>
      </c>
      <c r="M97" s="3">
        <f aca="true" t="shared" si="95" ref="M97:M104">E$38*E$14*H97^2/8*E$5/E$8/E$4*SQRT(E$6^2+16*E$4^2)</f>
        <v>5.478383602441904</v>
      </c>
      <c r="N97" s="3">
        <f aca="true" t="shared" si="96" ref="N97:N104">E$37*2*E$14*E$15*I97^2/E$13*E$20</f>
        <v>1010.6723466560161</v>
      </c>
      <c r="O97" s="3">
        <f aca="true" t="shared" si="97" ref="O97:O104">(Y97+Z97+AA97+AB97+AC97)/5</f>
        <v>1998.0545360455442</v>
      </c>
      <c r="P97" s="3">
        <f aca="true" t="shared" si="98" ref="P97:P104">(AD97+AE97+AF97+AG97+AH97)/5</f>
        <v>0</v>
      </c>
      <c r="Q97" s="3">
        <f aca="true" t="shared" si="99" ref="Q97:Q104">SUM(K97:P97)</f>
        <v>3094.8825685173406</v>
      </c>
      <c r="R97" s="5">
        <f>Q97*J$35*(A98-A97)</f>
        <v>0.019403650833979977</v>
      </c>
      <c r="T97" s="22">
        <f aca="true" t="shared" si="100" ref="T97:T104">SQRT(($B97-$C97*0.8*$E$4)^2+$D97^2)*$E$30/$E$31</f>
        <v>3.030777108422885</v>
      </c>
      <c r="U97" s="22">
        <f aca="true" t="shared" si="101" ref="U97:U104">SQRT(($B97-$C97*0.4*$E$4)^2+$D97^2)*$E$30/$E$31</f>
        <v>2.8775297188998263</v>
      </c>
      <c r="V97" s="22">
        <f aca="true" t="shared" si="102" ref="V97:V104">SQRT(($B97)^2+$D97^2)*$E$30/$E$31</f>
        <v>2.7686137384900738</v>
      </c>
      <c r="W97" s="22">
        <f aca="true" t="shared" si="103" ref="W97:W104">SQRT(($B97+$C97*0.4*$E$4)^2+$D97^2)*$E$30/$E$31</f>
        <v>2.7093807651109123</v>
      </c>
      <c r="X97" s="22">
        <f aca="true" t="shared" si="104" ref="X97:X104">SQRT(($B97+$C97*0.8*$E$4)^2+$D97^2)*$E$30/$E$31</f>
        <v>2.7030988837522663</v>
      </c>
      <c r="Y97" s="22">
        <f aca="true" t="shared" si="105" ref="Y97:AC104">$E$39*$E$14*$E$15*$E$17/$E$33*2/3*$E$21/PI()*($E$22*$E$23*LN((T97+$E$23)/($E$32*T97+$E$23))+$E$24*T97*(1-$E$32)+$E$25*T97^2/2*(1-$E$32^2))</f>
        <v>2053.2833738154245</v>
      </c>
      <c r="Z97" s="22">
        <f t="shared" si="105"/>
        <v>2014.2574332519375</v>
      </c>
      <c r="AA97" s="22">
        <f t="shared" si="105"/>
        <v>1985.4957713586246</v>
      </c>
      <c r="AB97" s="22">
        <f t="shared" si="105"/>
        <v>1969.475622669625</v>
      </c>
      <c r="AC97" s="22">
        <f t="shared" si="105"/>
        <v>1967.7604791321096</v>
      </c>
      <c r="AD97" s="22">
        <f aca="true" t="shared" si="106" ref="AD97:AH104">$E$14*$E$15*$E$17/$E$13/$E$33*($E$26/$E$27*(EXP(-$E$27*$E$32*T97)-EXP(-$E$27*T97))+$E$28/$E$29*(EXP(-$E$29*$E$32*T97)-EXP(-$E$29*T97)))</f>
        <v>0</v>
      </c>
      <c r="AE97" s="22">
        <f t="shared" si="106"/>
        <v>0</v>
      </c>
      <c r="AF97" s="22">
        <f t="shared" si="106"/>
        <v>0</v>
      </c>
      <c r="AG97" s="22">
        <f t="shared" si="106"/>
        <v>0</v>
      </c>
      <c r="AH97" s="22">
        <f t="shared" si="106"/>
        <v>0</v>
      </c>
    </row>
    <row r="98" spans="1:34" ht="16.5">
      <c r="A98" s="20">
        <f>'[1]coil geom 2'!$A79</f>
        <v>67</v>
      </c>
      <c r="B98" s="5">
        <f>'[2]Bf'!$P73</f>
        <v>-0.3163960523853646</v>
      </c>
      <c r="C98" s="12">
        <f>'[2]Bf'!$O73</f>
        <v>116.97068031077002</v>
      </c>
      <c r="D98" s="6">
        <f>'[2]Br'!$M73</f>
        <v>-1.5031113978909254</v>
      </c>
      <c r="E98" s="19">
        <f t="shared" si="87"/>
        <v>1.536050238903225</v>
      </c>
      <c r="F98" s="19">
        <f t="shared" si="88"/>
        <v>0.14913789883825812</v>
      </c>
      <c r="G98" s="19">
        <f t="shared" si="89"/>
        <v>55.135837997063405</v>
      </c>
      <c r="H98" s="19">
        <f t="shared" si="90"/>
        <v>0.7085135036016615</v>
      </c>
      <c r="I98" s="19">
        <f t="shared" si="91"/>
        <v>0.7240397072369666</v>
      </c>
      <c r="J98" s="19">
        <f t="shared" si="92"/>
        <v>2.8961588289478666</v>
      </c>
      <c r="K98" s="3">
        <f t="shared" si="93"/>
        <v>2.4054477750719316</v>
      </c>
      <c r="L98" s="3">
        <f t="shared" si="94"/>
        <v>76.7490749356826</v>
      </c>
      <c r="M98" s="3">
        <f t="shared" si="95"/>
        <v>6.03966212303902</v>
      </c>
      <c r="N98" s="3">
        <f t="shared" si="96"/>
        <v>1105.9370168139023</v>
      </c>
      <c r="O98" s="3">
        <f t="shared" si="97"/>
        <v>2033.9076176450137</v>
      </c>
      <c r="P98" s="3">
        <f t="shared" si="98"/>
        <v>0</v>
      </c>
      <c r="Q98" s="3">
        <f t="shared" si="99"/>
        <v>3225.0388192927094</v>
      </c>
      <c r="R98" s="5">
        <f aca="true" t="shared" si="107" ref="R98:R103">Q98*J$35</f>
        <v>0.02544190038794988</v>
      </c>
      <c r="T98" s="22">
        <f t="shared" si="100"/>
        <v>3.185689024419656</v>
      </c>
      <c r="U98" s="22">
        <f t="shared" si="101"/>
        <v>3.013964507507532</v>
      </c>
      <c r="V98" s="22">
        <f t="shared" si="102"/>
        <v>2.8961588289478666</v>
      </c>
      <c r="W98" s="22">
        <f t="shared" si="103"/>
        <v>2.838992125779944</v>
      </c>
      <c r="X98" s="22">
        <f t="shared" si="104"/>
        <v>2.8461206994361055</v>
      </c>
      <c r="Y98" s="22">
        <f t="shared" si="105"/>
        <v>2091.132863636207</v>
      </c>
      <c r="Z98" s="22">
        <f t="shared" si="105"/>
        <v>2049.080877617699</v>
      </c>
      <c r="AA98" s="22">
        <f t="shared" si="105"/>
        <v>2019.0895838719675</v>
      </c>
      <c r="AB98" s="22">
        <f t="shared" si="105"/>
        <v>2004.1813637600692</v>
      </c>
      <c r="AC98" s="22">
        <f t="shared" si="105"/>
        <v>2006.053399339127</v>
      </c>
      <c r="AD98" s="22">
        <f t="shared" si="106"/>
        <v>0</v>
      </c>
      <c r="AE98" s="22">
        <f t="shared" si="106"/>
        <v>0</v>
      </c>
      <c r="AF98" s="22">
        <f t="shared" si="106"/>
        <v>0</v>
      </c>
      <c r="AG98" s="22">
        <f t="shared" si="106"/>
        <v>0</v>
      </c>
      <c r="AH98" s="22">
        <f t="shared" si="106"/>
        <v>0</v>
      </c>
    </row>
    <row r="99" spans="1:34" ht="16.5">
      <c r="A99" s="20">
        <f>'[1]coil geom 2'!$A80</f>
        <v>68</v>
      </c>
      <c r="B99" s="5">
        <f>'[2]Bf'!$P74</f>
        <v>-0.3060447855019479</v>
      </c>
      <c r="C99" s="12">
        <f>'[2]Bf'!$O74</f>
        <v>124.38540401609183</v>
      </c>
      <c r="D99" s="6">
        <f>'[2]Br'!$M74</f>
        <v>-1.6262178333673354</v>
      </c>
      <c r="E99" s="19">
        <f t="shared" si="87"/>
        <v>1.6547651955171416</v>
      </c>
      <c r="F99" s="19">
        <f t="shared" si="88"/>
        <v>0.144258678058896</v>
      </c>
      <c r="G99" s="19">
        <f t="shared" si="89"/>
        <v>58.630876274377485</v>
      </c>
      <c r="H99" s="19">
        <f t="shared" si="90"/>
        <v>0.7665415193812563</v>
      </c>
      <c r="I99" s="19">
        <f t="shared" si="91"/>
        <v>0.7799977353368568</v>
      </c>
      <c r="J99" s="19">
        <f t="shared" si="92"/>
        <v>3.1199909413474267</v>
      </c>
      <c r="K99" s="3">
        <f t="shared" si="93"/>
        <v>2.250628366347214</v>
      </c>
      <c r="L99" s="3">
        <f t="shared" si="94"/>
        <v>74.46651012607758</v>
      </c>
      <c r="M99" s="3">
        <f t="shared" si="95"/>
        <v>7.069484492098215</v>
      </c>
      <c r="N99" s="3">
        <f t="shared" si="96"/>
        <v>1283.489469687319</v>
      </c>
      <c r="O99" s="3">
        <f t="shared" si="97"/>
        <v>2090.116888794428</v>
      </c>
      <c r="P99" s="3">
        <f t="shared" si="98"/>
        <v>0</v>
      </c>
      <c r="Q99" s="3">
        <f t="shared" si="99"/>
        <v>3457.39298146627</v>
      </c>
      <c r="R99" s="5">
        <f t="shared" si="107"/>
        <v>0.027274911331378385</v>
      </c>
      <c r="T99" s="22">
        <f t="shared" si="100"/>
        <v>3.4089410427919375</v>
      </c>
      <c r="U99" s="22">
        <f t="shared" si="101"/>
        <v>3.2356337937800173</v>
      </c>
      <c r="V99" s="22">
        <f t="shared" si="102"/>
        <v>3.1199909413474267</v>
      </c>
      <c r="W99" s="22">
        <f t="shared" si="103"/>
        <v>3.0685389541518933</v>
      </c>
      <c r="X99" s="22">
        <f t="shared" si="104"/>
        <v>3.0844917838477124</v>
      </c>
      <c r="Y99" s="22">
        <f t="shared" si="105"/>
        <v>2143.0658194875355</v>
      </c>
      <c r="Z99" s="22">
        <f t="shared" si="105"/>
        <v>2103.01125825108</v>
      </c>
      <c r="AA99" s="22">
        <f t="shared" si="105"/>
        <v>2075.270034216496</v>
      </c>
      <c r="AB99" s="22">
        <f t="shared" si="105"/>
        <v>2062.6535561044616</v>
      </c>
      <c r="AC99" s="22">
        <f t="shared" si="105"/>
        <v>2066.583775912568</v>
      </c>
      <c r="AD99" s="22">
        <f t="shared" si="106"/>
        <v>0</v>
      </c>
      <c r="AE99" s="22">
        <f t="shared" si="106"/>
        <v>0</v>
      </c>
      <c r="AF99" s="22">
        <f t="shared" si="106"/>
        <v>0</v>
      </c>
      <c r="AG99" s="22">
        <f t="shared" si="106"/>
        <v>0</v>
      </c>
      <c r="AH99" s="22">
        <f t="shared" si="106"/>
        <v>0</v>
      </c>
    </row>
    <row r="100" spans="1:34" ht="16.5">
      <c r="A100" s="20">
        <f>'[1]coil geom 2'!$A81</f>
        <v>69</v>
      </c>
      <c r="B100" s="5">
        <f>'[2]Bf'!$P75</f>
        <v>-0.29536781640040477</v>
      </c>
      <c r="C100" s="12">
        <f>'[2]Bf'!$O75</f>
        <v>126.9506343646594</v>
      </c>
      <c r="D100" s="6">
        <f>'[2]Br'!$M75</f>
        <v>-1.7448986966969309</v>
      </c>
      <c r="E100" s="19">
        <f t="shared" si="87"/>
        <v>1.7697213364537907</v>
      </c>
      <c r="F100" s="19">
        <f t="shared" si="88"/>
        <v>0.13922593278359874</v>
      </c>
      <c r="G100" s="19">
        <f t="shared" si="89"/>
        <v>59.84003505286796</v>
      </c>
      <c r="H100" s="19">
        <f t="shared" si="90"/>
        <v>0.8224834771138019</v>
      </c>
      <c r="I100" s="19">
        <f t="shared" si="91"/>
        <v>0.8341839907866088</v>
      </c>
      <c r="J100" s="19">
        <f t="shared" si="92"/>
        <v>3.336735963146435</v>
      </c>
      <c r="K100" s="3">
        <f t="shared" si="93"/>
        <v>2.096332486339244</v>
      </c>
      <c r="L100" s="3">
        <f t="shared" si="94"/>
        <v>71.05842300553866</v>
      </c>
      <c r="M100" s="3">
        <f t="shared" si="95"/>
        <v>8.138994294904947</v>
      </c>
      <c r="N100" s="3">
        <f t="shared" si="96"/>
        <v>1468.0110616603515</v>
      </c>
      <c r="O100" s="3">
        <f t="shared" si="97"/>
        <v>2140.434273905464</v>
      </c>
      <c r="P100" s="3">
        <f t="shared" si="98"/>
        <v>0</v>
      </c>
      <c r="Q100" s="3">
        <f t="shared" si="99"/>
        <v>3689.7390853525985</v>
      </c>
      <c r="R100" s="5">
        <f t="shared" si="107"/>
        <v>0.029107858704055484</v>
      </c>
      <c r="T100" s="22">
        <f t="shared" si="100"/>
        <v>3.610994006424274</v>
      </c>
      <c r="U100" s="22">
        <f t="shared" si="101"/>
        <v>3.445225315531949</v>
      </c>
      <c r="V100" s="22">
        <f t="shared" si="102"/>
        <v>3.336735963146435</v>
      </c>
      <c r="W100" s="22">
        <f t="shared" si="103"/>
        <v>3.291195216536035</v>
      </c>
      <c r="X100" s="22">
        <f t="shared" si="104"/>
        <v>3.3112013939908493</v>
      </c>
      <c r="Y100" s="22">
        <f t="shared" si="105"/>
        <v>2187.606527173155</v>
      </c>
      <c r="Z100" s="22">
        <f t="shared" si="105"/>
        <v>2151.230962873401</v>
      </c>
      <c r="AA100" s="22">
        <f t="shared" si="105"/>
        <v>2126.592865494989</v>
      </c>
      <c r="AB100" s="22">
        <f t="shared" si="105"/>
        <v>2116.0463971939594</v>
      </c>
      <c r="AC100" s="22">
        <f t="shared" si="105"/>
        <v>2120.694616791818</v>
      </c>
      <c r="AD100" s="22">
        <f t="shared" si="106"/>
        <v>0</v>
      </c>
      <c r="AE100" s="22">
        <f t="shared" si="106"/>
        <v>0</v>
      </c>
      <c r="AF100" s="22">
        <f t="shared" si="106"/>
        <v>0</v>
      </c>
      <c r="AG100" s="22">
        <f t="shared" si="106"/>
        <v>0</v>
      </c>
      <c r="AH100" s="22">
        <f t="shared" si="106"/>
        <v>0</v>
      </c>
    </row>
    <row r="101" spans="1:34" ht="16.5">
      <c r="A101" s="20">
        <f>'[1]coil geom 2'!$A82</f>
        <v>70</v>
      </c>
      <c r="B101" s="5">
        <f>'[2]Bf'!$P76</f>
        <v>-0.2833675986125561</v>
      </c>
      <c r="C101" s="12">
        <f>'[2]Bf'!$O76</f>
        <v>125.64999275201042</v>
      </c>
      <c r="D101" s="6">
        <f>'[2]Br'!$M76</f>
        <v>-1.8630264814476016</v>
      </c>
      <c r="E101" s="19">
        <f t="shared" si="87"/>
        <v>1.8844534662650807</v>
      </c>
      <c r="F101" s="19">
        <f t="shared" si="88"/>
        <v>0.13356945491989444</v>
      </c>
      <c r="G101" s="19">
        <f t="shared" si="89"/>
        <v>59.22695863870394</v>
      </c>
      <c r="H101" s="19">
        <f t="shared" si="90"/>
        <v>0.8781647331829373</v>
      </c>
      <c r="I101" s="19">
        <f t="shared" si="91"/>
        <v>0.8882646553217443</v>
      </c>
      <c r="J101" s="19">
        <f t="shared" si="92"/>
        <v>3.553058621286977</v>
      </c>
      <c r="K101" s="3">
        <f t="shared" si="93"/>
        <v>1.9294529797100202</v>
      </c>
      <c r="L101" s="3">
        <f t="shared" si="94"/>
        <v>66.3515393911505</v>
      </c>
      <c r="M101" s="3">
        <f t="shared" si="95"/>
        <v>9.278298996859785</v>
      </c>
      <c r="N101" s="3">
        <f t="shared" si="96"/>
        <v>1664.5252574488993</v>
      </c>
      <c r="O101" s="3">
        <f t="shared" si="97"/>
        <v>2187.265279620299</v>
      </c>
      <c r="P101" s="3">
        <f t="shared" si="98"/>
        <v>0</v>
      </c>
      <c r="Q101" s="3">
        <f t="shared" si="99"/>
        <v>3929.349828436919</v>
      </c>
      <c r="R101" s="5">
        <f t="shared" si="107"/>
        <v>0.03099811584482717</v>
      </c>
      <c r="T101" s="22">
        <f t="shared" si="100"/>
        <v>3.802584618856842</v>
      </c>
      <c r="U101" s="22">
        <f t="shared" si="101"/>
        <v>3.650944507215779</v>
      </c>
      <c r="V101" s="22">
        <f t="shared" si="102"/>
        <v>3.553058621286977</v>
      </c>
      <c r="W101" s="22">
        <f t="shared" si="103"/>
        <v>3.513422704168199</v>
      </c>
      <c r="X101" s="22">
        <f t="shared" si="104"/>
        <v>3.5339972255729992</v>
      </c>
      <c r="Y101" s="22">
        <f t="shared" si="105"/>
        <v>2227.835931352398</v>
      </c>
      <c r="Z101" s="22">
        <f t="shared" si="105"/>
        <v>2196.151857952414</v>
      </c>
      <c r="AA101" s="22">
        <f t="shared" si="105"/>
        <v>2175.0635168242693</v>
      </c>
      <c r="AB101" s="22">
        <f t="shared" si="105"/>
        <v>2166.3779055830537</v>
      </c>
      <c r="AC101" s="22">
        <f t="shared" si="105"/>
        <v>2170.8971863893594</v>
      </c>
      <c r="AD101" s="22">
        <f t="shared" si="106"/>
        <v>0</v>
      </c>
      <c r="AE101" s="22">
        <f t="shared" si="106"/>
        <v>0</v>
      </c>
      <c r="AF101" s="22">
        <f t="shared" si="106"/>
        <v>0</v>
      </c>
      <c r="AG101" s="22">
        <f t="shared" si="106"/>
        <v>0</v>
      </c>
      <c r="AH101" s="22">
        <f t="shared" si="106"/>
        <v>0</v>
      </c>
    </row>
    <row r="102" spans="1:34" ht="16.5">
      <c r="A102" s="20">
        <f>'[1]coil geom 2'!$A83</f>
        <v>71</v>
      </c>
      <c r="B102" s="5">
        <f>'[2]Bf'!$P77</f>
        <v>-0.2699889150048618</v>
      </c>
      <c r="C102" s="12">
        <f>'[2]Bf'!$O77</f>
        <v>120.61920848467275</v>
      </c>
      <c r="D102" s="6">
        <f>'[2]Br'!$M77</f>
        <v>-1.9834856507491039</v>
      </c>
      <c r="E102" s="19">
        <f t="shared" si="87"/>
        <v>2.0017765462091663</v>
      </c>
      <c r="F102" s="19">
        <f t="shared" si="88"/>
        <v>0.1272632170656902</v>
      </c>
      <c r="G102" s="19">
        <f t="shared" si="89"/>
        <v>56.855625022235564</v>
      </c>
      <c r="H102" s="19">
        <f t="shared" si="90"/>
        <v>0.9349449213995303</v>
      </c>
      <c r="I102" s="19">
        <f t="shared" si="91"/>
        <v>0.9435666020311884</v>
      </c>
      <c r="J102" s="19">
        <f t="shared" si="92"/>
        <v>3.7742664081247534</v>
      </c>
      <c r="K102" s="3">
        <f t="shared" si="93"/>
        <v>1.7515626952836183</v>
      </c>
      <c r="L102" s="3">
        <f t="shared" si="94"/>
        <v>60.4497267577801</v>
      </c>
      <c r="M102" s="3">
        <f t="shared" si="95"/>
        <v>10.516916685953483</v>
      </c>
      <c r="N102" s="3">
        <f t="shared" si="96"/>
        <v>1878.2385380814424</v>
      </c>
      <c r="O102" s="3">
        <f t="shared" si="97"/>
        <v>2232.145937665557</v>
      </c>
      <c r="P102" s="3">
        <f t="shared" si="98"/>
        <v>0</v>
      </c>
      <c r="Q102" s="3">
        <f t="shared" si="99"/>
        <v>4183.102681886016</v>
      </c>
      <c r="R102" s="5">
        <f t="shared" si="107"/>
        <v>0.03299993820491456</v>
      </c>
      <c r="T102" s="22">
        <f t="shared" si="100"/>
        <v>3.991202002267174</v>
      </c>
      <c r="U102" s="22">
        <f t="shared" si="101"/>
        <v>3.8589541475900306</v>
      </c>
      <c r="V102" s="22">
        <f t="shared" si="102"/>
        <v>3.7742664081247534</v>
      </c>
      <c r="W102" s="22">
        <f t="shared" si="103"/>
        <v>3.7403706824045373</v>
      </c>
      <c r="X102" s="22">
        <f t="shared" si="104"/>
        <v>3.7586413609281304</v>
      </c>
      <c r="Y102" s="22">
        <f t="shared" si="105"/>
        <v>2265.6499010188486</v>
      </c>
      <c r="Z102" s="22">
        <f t="shared" si="105"/>
        <v>2239.318461983592</v>
      </c>
      <c r="AA102" s="22">
        <f t="shared" si="105"/>
        <v>2222.007817379247</v>
      </c>
      <c r="AB102" s="22">
        <f t="shared" si="105"/>
        <v>2214.978706648729</v>
      </c>
      <c r="AC102" s="22">
        <f t="shared" si="105"/>
        <v>2218.7748012973675</v>
      </c>
      <c r="AD102" s="22">
        <f t="shared" si="106"/>
        <v>0</v>
      </c>
      <c r="AE102" s="22">
        <f t="shared" si="106"/>
        <v>0</v>
      </c>
      <c r="AF102" s="22">
        <f t="shared" si="106"/>
        <v>0</v>
      </c>
      <c r="AG102" s="22">
        <f t="shared" si="106"/>
        <v>0</v>
      </c>
      <c r="AH102" s="22">
        <f t="shared" si="106"/>
        <v>0</v>
      </c>
    </row>
    <row r="103" spans="1:34" ht="16.5">
      <c r="A103" s="20">
        <f>'[1]coil geom 2'!$A84</f>
        <v>72</v>
      </c>
      <c r="B103" s="5">
        <f>'[2]Bf'!$P78</f>
        <v>-0.25583793143957845</v>
      </c>
      <c r="C103" s="12">
        <f>'[2]Bf'!$O78</f>
        <v>111.28668841819632</v>
      </c>
      <c r="D103" s="6">
        <f>'[2]Br'!$M78</f>
        <v>-2.108555433516901</v>
      </c>
      <c r="E103" s="19">
        <f t="shared" si="87"/>
        <v>2.1240195534356383</v>
      </c>
      <c r="F103" s="19">
        <f t="shared" si="88"/>
        <v>0.12059294435049654</v>
      </c>
      <c r="G103" s="19">
        <f t="shared" si="89"/>
        <v>52.45660542927</v>
      </c>
      <c r="H103" s="19">
        <f t="shared" si="90"/>
        <v>0.9938983895908088</v>
      </c>
      <c r="I103" s="19">
        <f t="shared" si="91"/>
        <v>1.0011876282986747</v>
      </c>
      <c r="J103" s="19">
        <f t="shared" si="92"/>
        <v>4.004750513194699</v>
      </c>
      <c r="K103" s="3">
        <f t="shared" si="93"/>
        <v>1.5727644707449164</v>
      </c>
      <c r="L103" s="3">
        <f t="shared" si="94"/>
        <v>53.60326389106381</v>
      </c>
      <c r="M103" s="3">
        <f t="shared" si="95"/>
        <v>11.885031950363404</v>
      </c>
      <c r="N103" s="3">
        <f t="shared" si="96"/>
        <v>2114.6406436206444</v>
      </c>
      <c r="O103" s="3">
        <f t="shared" si="97"/>
        <v>2276.074865256218</v>
      </c>
      <c r="P103" s="3">
        <f t="shared" si="98"/>
        <v>0</v>
      </c>
      <c r="Q103" s="3">
        <f t="shared" si="99"/>
        <v>4457.7765691890345</v>
      </c>
      <c r="R103" s="5">
        <f t="shared" si="107"/>
        <v>0.03516680380607559</v>
      </c>
      <c r="T103" s="22">
        <f t="shared" si="100"/>
        <v>4.182437956147733</v>
      </c>
      <c r="U103" s="22">
        <f t="shared" si="101"/>
        <v>4.074147755342202</v>
      </c>
      <c r="V103" s="22">
        <f t="shared" si="102"/>
        <v>4.004750513194699</v>
      </c>
      <c r="W103" s="22">
        <f t="shared" si="103"/>
        <v>3.9762831235646585</v>
      </c>
      <c r="X103" s="22">
        <f t="shared" si="104"/>
        <v>3.9896218304239888</v>
      </c>
      <c r="Y103" s="22">
        <f t="shared" si="105"/>
        <v>2302.271297782016</v>
      </c>
      <c r="Z103" s="22">
        <f t="shared" si="105"/>
        <v>2281.7411214275917</v>
      </c>
      <c r="AA103" s="22">
        <f t="shared" si="105"/>
        <v>2268.3003002509213</v>
      </c>
      <c r="AB103" s="22">
        <f t="shared" si="105"/>
        <v>2262.7213879955675</v>
      </c>
      <c r="AC103" s="22">
        <f t="shared" si="105"/>
        <v>2265.3402188249934</v>
      </c>
      <c r="AD103" s="22">
        <f t="shared" si="106"/>
        <v>0</v>
      </c>
      <c r="AE103" s="22">
        <f t="shared" si="106"/>
        <v>0</v>
      </c>
      <c r="AF103" s="22">
        <f t="shared" si="106"/>
        <v>0</v>
      </c>
      <c r="AG103" s="22">
        <f t="shared" si="106"/>
        <v>0</v>
      </c>
      <c r="AH103" s="22">
        <f t="shared" si="106"/>
        <v>0</v>
      </c>
    </row>
    <row r="104" spans="1:77" ht="16.5">
      <c r="A104" s="16">
        <f>J32</f>
        <v>73.17120452647318</v>
      </c>
      <c r="B104" s="5">
        <f>'[2]Bf'!$P79</f>
        <v>-0.24045827362357386</v>
      </c>
      <c r="C104" s="12">
        <f>'[2]Bf'!$O79</f>
        <v>96.65180988093557</v>
      </c>
      <c r="D104" s="6">
        <f>'[2]Br'!$M79</f>
        <v>-2.240046943380341</v>
      </c>
      <c r="E104" s="19">
        <f t="shared" si="87"/>
        <v>2.252915997080592</v>
      </c>
      <c r="F104" s="19">
        <f t="shared" si="88"/>
        <v>0.1133435180879443</v>
      </c>
      <c r="G104" s="19">
        <f t="shared" si="89"/>
        <v>45.55824175391731</v>
      </c>
      <c r="H104" s="19">
        <f t="shared" si="90"/>
        <v>1.0558788326091637</v>
      </c>
      <c r="I104" s="19">
        <f t="shared" si="91"/>
        <v>1.0619448489656338</v>
      </c>
      <c r="J104" s="19">
        <f t="shared" si="92"/>
        <v>4.247779395862535</v>
      </c>
      <c r="K104" s="3">
        <f t="shared" si="93"/>
        <v>1.3893551311490207</v>
      </c>
      <c r="L104" s="3">
        <f t="shared" si="94"/>
        <v>45.76118083171446</v>
      </c>
      <c r="M104" s="3">
        <f t="shared" si="95"/>
        <v>13.413575154974646</v>
      </c>
      <c r="N104" s="3">
        <f t="shared" si="96"/>
        <v>2379.0827701564413</v>
      </c>
      <c r="O104" s="3">
        <f t="shared" si="97"/>
        <v>2319.6716501656715</v>
      </c>
      <c r="P104" s="3">
        <f t="shared" si="98"/>
        <v>0</v>
      </c>
      <c r="Q104" s="3">
        <f t="shared" si="99"/>
        <v>4759.318531439951</v>
      </c>
      <c r="R104" s="5">
        <f>Q104*J$35*(A104-A103)</f>
        <v>0.04397360953431003</v>
      </c>
      <c r="S104" s="2"/>
      <c r="T104" s="22">
        <f t="shared" si="100"/>
        <v>4.380613898239544</v>
      </c>
      <c r="U104" s="22">
        <f t="shared" si="101"/>
        <v>4.300109861284388</v>
      </c>
      <c r="V104" s="22">
        <f t="shared" si="102"/>
        <v>4.247779395862535</v>
      </c>
      <c r="W104" s="22">
        <f t="shared" si="103"/>
        <v>4.224669579487442</v>
      </c>
      <c r="X104" s="22">
        <f t="shared" si="104"/>
        <v>4.231259221427138</v>
      </c>
      <c r="Y104" s="22">
        <f t="shared" si="105"/>
        <v>2338.485483284352</v>
      </c>
      <c r="Z104" s="22">
        <f t="shared" si="105"/>
        <v>2323.98226262547</v>
      </c>
      <c r="AA104" s="22">
        <f t="shared" si="105"/>
        <v>2314.4028798984755</v>
      </c>
      <c r="AB104" s="22">
        <f t="shared" si="105"/>
        <v>2310.133975499003</v>
      </c>
      <c r="AC104" s="22">
        <f t="shared" si="105"/>
        <v>2311.3536495210565</v>
      </c>
      <c r="AD104" s="22">
        <f t="shared" si="106"/>
        <v>0</v>
      </c>
      <c r="AE104" s="22">
        <f t="shared" si="106"/>
        <v>0</v>
      </c>
      <c r="AF104" s="22">
        <f t="shared" si="106"/>
        <v>0</v>
      </c>
      <c r="AG104" s="22">
        <f t="shared" si="106"/>
        <v>0</v>
      </c>
      <c r="AH104" s="22">
        <f t="shared" si="106"/>
        <v>0</v>
      </c>
      <c r="BY104"/>
    </row>
    <row r="105" spans="2:77" ht="16.5">
      <c r="B105" s="5"/>
      <c r="E105" s="19"/>
      <c r="F105" s="19"/>
      <c r="G105" s="19"/>
      <c r="H105" s="19"/>
      <c r="I105" s="19"/>
      <c r="J105" s="3"/>
      <c r="K105" s="3"/>
      <c r="L105" s="3"/>
      <c r="M105" s="3"/>
      <c r="N105" s="3"/>
      <c r="O105" s="3"/>
      <c r="P105" s="3"/>
      <c r="S105" s="2"/>
      <c r="BY105"/>
    </row>
    <row r="106" spans="1:18" ht="16.5">
      <c r="A106" s="2" t="s">
        <v>67</v>
      </c>
      <c r="B106" s="5"/>
      <c r="E106" s="19"/>
      <c r="F106" s="19"/>
      <c r="G106" s="19"/>
      <c r="H106" s="19"/>
      <c r="I106" s="19"/>
      <c r="J106" s="19"/>
      <c r="K106" s="3">
        <f aca="true" t="shared" si="108" ref="K106:R106">SUM(K43:K104)</f>
        <v>630.3756248788424</v>
      </c>
      <c r="L106" s="3">
        <f t="shared" si="108"/>
        <v>19115.632999096302</v>
      </c>
      <c r="M106" s="3">
        <f t="shared" si="108"/>
        <v>217.6291632978226</v>
      </c>
      <c r="N106" s="3">
        <f t="shared" si="108"/>
        <v>50456.42472446872</v>
      </c>
      <c r="O106" s="3">
        <f t="shared" si="108"/>
        <v>110567.4751451837</v>
      </c>
      <c r="P106" s="3">
        <f t="shared" si="108"/>
        <v>0</v>
      </c>
      <c r="Q106" s="3">
        <f t="shared" si="108"/>
        <v>180987.53765692541</v>
      </c>
      <c r="R106" s="5">
        <f t="shared" si="108"/>
        <v>1.4499552794728614</v>
      </c>
    </row>
    <row r="107" spans="1:77" ht="16.5">
      <c r="A107" s="6" t="s">
        <v>68</v>
      </c>
      <c r="B107" s="5"/>
      <c r="E107" s="19"/>
      <c r="F107" s="19"/>
      <c r="G107" s="19"/>
      <c r="H107" s="19"/>
      <c r="I107" s="19"/>
      <c r="J107" s="19"/>
      <c r="K107" s="18">
        <f aca="true" t="shared" si="109" ref="K107:Q107">K106/$Q$106</f>
        <v>0.0034829780715275745</v>
      </c>
      <c r="L107" s="18">
        <f t="shared" si="109"/>
        <v>0.10561850416094022</v>
      </c>
      <c r="M107" s="18">
        <f t="shared" si="109"/>
        <v>0.0012024538601677313</v>
      </c>
      <c r="N107" s="18">
        <f t="shared" si="109"/>
        <v>0.2787839725192152</v>
      </c>
      <c r="O107" s="18">
        <f t="shared" si="109"/>
        <v>0.6109120913881491</v>
      </c>
      <c r="P107" s="18">
        <f t="shared" si="109"/>
        <v>0</v>
      </c>
      <c r="Q107" s="21">
        <f t="shared" si="109"/>
        <v>1</v>
      </c>
      <c r="R107" s="5"/>
      <c r="S107" s="2"/>
      <c r="BY107"/>
    </row>
    <row r="108" spans="2:16" ht="16.5">
      <c r="B108" s="5"/>
      <c r="E108" s="19"/>
      <c r="F108" s="19"/>
      <c r="G108" s="19"/>
      <c r="H108" s="19"/>
      <c r="I108" s="19"/>
      <c r="J108" s="3"/>
      <c r="K108" s="3"/>
      <c r="L108" s="3"/>
      <c r="M108" s="3"/>
      <c r="N108" s="3"/>
      <c r="O108" s="3"/>
      <c r="P108" s="3"/>
    </row>
    <row r="109" spans="2:18" ht="16.5">
      <c r="B109" s="5"/>
      <c r="E109" s="19"/>
      <c r="F109" s="19"/>
      <c r="G109" s="19"/>
      <c r="H109" s="19"/>
      <c r="I109" s="19"/>
      <c r="J109" s="19"/>
      <c r="K109" s="3"/>
      <c r="L109" s="3"/>
      <c r="M109" s="3"/>
      <c r="N109" s="3"/>
      <c r="O109" s="3" t="s">
        <v>98</v>
      </c>
      <c r="P109" s="3"/>
      <c r="Q109" s="3">
        <f>MAX(Q43:Q104)</f>
        <v>4759.318531439951</v>
      </c>
      <c r="R109" s="5"/>
    </row>
    <row r="110" spans="2:16" ht="16.5">
      <c r="B110" s="5"/>
      <c r="E110" s="19"/>
      <c r="F110" s="19"/>
      <c r="G110" s="19"/>
      <c r="H110" s="19"/>
      <c r="I110" s="19"/>
      <c r="J110" s="3"/>
      <c r="K110" s="3"/>
      <c r="L110" s="3"/>
      <c r="M110" s="3"/>
      <c r="N110" s="3"/>
      <c r="O110" s="3"/>
      <c r="P110" s="3"/>
    </row>
    <row r="111" spans="2:16" ht="16.5">
      <c r="B111" s="5"/>
      <c r="E111" s="19"/>
      <c r="F111" s="19"/>
      <c r="G111" s="19"/>
      <c r="H111" s="19"/>
      <c r="I111" s="19"/>
      <c r="J111" s="3"/>
      <c r="K111" s="3"/>
      <c r="L111" s="3"/>
      <c r="M111" s="3"/>
      <c r="N111" s="3"/>
      <c r="O111" s="3"/>
      <c r="P111" s="3"/>
    </row>
    <row r="112" spans="2:16" ht="16.5">
      <c r="B112" s="5"/>
      <c r="E112" s="19"/>
      <c r="F112" s="19"/>
      <c r="G112" s="19"/>
      <c r="H112" s="19"/>
      <c r="I112" s="19"/>
      <c r="J112" s="3"/>
      <c r="K112" s="3"/>
      <c r="L112" s="3"/>
      <c r="M112" s="3"/>
      <c r="N112" s="3"/>
      <c r="O112" s="3"/>
      <c r="P112" s="3"/>
    </row>
    <row r="113" spans="2:16" ht="16.5">
      <c r="B113" s="5"/>
      <c r="E113" s="19"/>
      <c r="F113" s="19"/>
      <c r="G113" s="19"/>
      <c r="H113" s="19"/>
      <c r="I113" s="19"/>
      <c r="J113" s="3"/>
      <c r="K113" s="3"/>
      <c r="L113" s="3"/>
      <c r="M113" s="3"/>
      <c r="N113" s="3"/>
      <c r="O113" s="3"/>
      <c r="P113" s="3"/>
    </row>
    <row r="114" spans="2:16" ht="16.5">
      <c r="B114" s="5"/>
      <c r="E114" s="19"/>
      <c r="F114" s="19"/>
      <c r="G114" s="19"/>
      <c r="H114" s="19"/>
      <c r="I114" s="19"/>
      <c r="J114" s="3"/>
      <c r="K114" s="3"/>
      <c r="L114" s="3"/>
      <c r="M114" s="3"/>
      <c r="N114" s="3"/>
      <c r="O114" s="3"/>
      <c r="P114" s="3"/>
    </row>
    <row r="115" spans="2:16" ht="16.5">
      <c r="B115" s="5"/>
      <c r="E115" s="19"/>
      <c r="F115" s="19"/>
      <c r="G115" s="19"/>
      <c r="H115" s="19"/>
      <c r="I115" s="19"/>
      <c r="J115" s="3"/>
      <c r="K115" s="3"/>
      <c r="L115" s="3"/>
      <c r="M115" s="3"/>
      <c r="N115" s="3"/>
      <c r="O115" s="3"/>
      <c r="P115" s="3"/>
    </row>
    <row r="116" spans="2:16" ht="16.5">
      <c r="B116" s="5"/>
      <c r="E116" s="19"/>
      <c r="F116" s="19"/>
      <c r="G116" s="19"/>
      <c r="H116" s="19"/>
      <c r="I116" s="19"/>
      <c r="J116" s="3"/>
      <c r="K116" s="3"/>
      <c r="L116" s="3"/>
      <c r="M116" s="3"/>
      <c r="N116" s="3"/>
      <c r="O116" s="3"/>
      <c r="P116" s="3"/>
    </row>
    <row r="117" spans="2:16" ht="16.5">
      <c r="B117" s="5"/>
      <c r="E117" s="19"/>
      <c r="F117" s="19"/>
      <c r="G117" s="19"/>
      <c r="H117" s="19"/>
      <c r="I117" s="19"/>
      <c r="J117" s="3"/>
      <c r="K117" s="3"/>
      <c r="L117" s="3"/>
      <c r="M117" s="3"/>
      <c r="N117" s="3"/>
      <c r="O117" s="3"/>
      <c r="P117" s="3"/>
    </row>
    <row r="118" spans="2:16" ht="16.5">
      <c r="B118" s="5"/>
      <c r="E118" s="19"/>
      <c r="F118" s="19"/>
      <c r="G118" s="19"/>
      <c r="H118" s="19"/>
      <c r="I118" s="19"/>
      <c r="J118" s="3"/>
      <c r="K118" s="3"/>
      <c r="L118" s="3"/>
      <c r="M118" s="3"/>
      <c r="N118" s="3"/>
      <c r="O118" s="3"/>
      <c r="P118" s="3"/>
    </row>
    <row r="119" spans="2:16" ht="16.5">
      <c r="B119" s="5"/>
      <c r="E119" s="19"/>
      <c r="F119" s="19"/>
      <c r="G119" s="19"/>
      <c r="H119" s="19"/>
      <c r="I119" s="19"/>
      <c r="J119" s="3"/>
      <c r="K119" s="3"/>
      <c r="L119" s="3"/>
      <c r="M119" s="3"/>
      <c r="N119" s="3"/>
      <c r="O119" s="3"/>
      <c r="P119" s="3"/>
    </row>
    <row r="120" spans="2:16" ht="16.5">
      <c r="B120" s="5"/>
      <c r="E120" s="19"/>
      <c r="F120" s="19"/>
      <c r="G120" s="19"/>
      <c r="H120" s="19"/>
      <c r="I120" s="19"/>
      <c r="J120" s="3"/>
      <c r="K120" s="3"/>
      <c r="L120" s="3"/>
      <c r="M120" s="3"/>
      <c r="N120" s="3"/>
      <c r="O120" s="3"/>
      <c r="P120" s="3"/>
    </row>
    <row r="121" spans="2:16" ht="16.5">
      <c r="B121" s="5"/>
      <c r="E121" s="19"/>
      <c r="F121" s="19"/>
      <c r="G121" s="19"/>
      <c r="H121" s="19"/>
      <c r="I121" s="19"/>
      <c r="J121" s="3"/>
      <c r="K121" s="3"/>
      <c r="L121" s="3"/>
      <c r="M121" s="3"/>
      <c r="N121" s="3"/>
      <c r="O121" s="3"/>
      <c r="P121" s="3"/>
    </row>
    <row r="122" spans="2:16" ht="16.5">
      <c r="B122" s="5"/>
      <c r="E122" s="19"/>
      <c r="F122" s="19"/>
      <c r="G122" s="19"/>
      <c r="H122" s="19"/>
      <c r="I122" s="19"/>
      <c r="J122" s="3"/>
      <c r="K122" s="3"/>
      <c r="L122" s="3"/>
      <c r="M122" s="3"/>
      <c r="N122" s="3"/>
      <c r="O122" s="3"/>
      <c r="P122" s="3"/>
    </row>
    <row r="123" spans="2:16" ht="16.5">
      <c r="B123" s="5"/>
      <c r="E123" s="19"/>
      <c r="F123" s="19"/>
      <c r="G123" s="19"/>
      <c r="H123" s="19"/>
      <c r="I123" s="19"/>
      <c r="J123" s="3"/>
      <c r="K123" s="3"/>
      <c r="L123" s="3"/>
      <c r="M123" s="3"/>
      <c r="N123" s="3"/>
      <c r="O123" s="3"/>
      <c r="P123" s="3"/>
    </row>
    <row r="124" spans="2:16" ht="16.5">
      <c r="B124" s="5"/>
      <c r="E124" s="19"/>
      <c r="F124" s="19"/>
      <c r="G124" s="19"/>
      <c r="H124" s="19"/>
      <c r="I124" s="19"/>
      <c r="J124" s="3"/>
      <c r="K124" s="3"/>
      <c r="L124" s="3"/>
      <c r="M124" s="3"/>
      <c r="N124" s="3"/>
      <c r="O124" s="3"/>
      <c r="P124" s="3"/>
    </row>
    <row r="125" spans="2:16" ht="16.5">
      <c r="B125" s="5"/>
      <c r="E125" s="19"/>
      <c r="F125" s="19"/>
      <c r="G125" s="19"/>
      <c r="H125" s="19"/>
      <c r="I125" s="19"/>
      <c r="J125" s="3"/>
      <c r="K125" s="3"/>
      <c r="L125" s="3"/>
      <c r="M125" s="3"/>
      <c r="N125" s="3"/>
      <c r="O125" s="3"/>
      <c r="P125" s="3"/>
    </row>
    <row r="126" ht="16.5">
      <c r="B126" s="5"/>
    </row>
    <row r="127" ht="16.5">
      <c r="B127" s="5"/>
    </row>
    <row r="128" ht="16.5">
      <c r="B128" s="5"/>
    </row>
    <row r="129" ht="16.5">
      <c r="B129" s="5"/>
    </row>
    <row r="130" ht="16.5">
      <c r="B130" s="5"/>
    </row>
    <row r="131" ht="16.5">
      <c r="B131" s="5"/>
    </row>
    <row r="132" ht="16.5">
      <c r="B132" s="5"/>
    </row>
    <row r="133" ht="16.5">
      <c r="B133" s="5"/>
    </row>
    <row r="134" ht="16.5">
      <c r="B134" s="5"/>
    </row>
    <row r="135" ht="16.5">
      <c r="B135" s="5"/>
    </row>
    <row r="136" ht="16.5">
      <c r="B136" s="5"/>
    </row>
    <row r="137" ht="16.5">
      <c r="B137" s="5"/>
    </row>
    <row r="138" ht="16.5">
      <c r="B138" s="5"/>
    </row>
    <row r="139" ht="16.5">
      <c r="B139" s="5"/>
    </row>
    <row r="140" ht="16.5">
      <c r="B140" s="5"/>
    </row>
    <row r="141" ht="16.5">
      <c r="B141" s="5"/>
    </row>
    <row r="142" ht="16.5">
      <c r="B142" s="5"/>
    </row>
    <row r="143" ht="16.5">
      <c r="B143" s="5"/>
    </row>
    <row r="144" ht="16.5">
      <c r="B144" s="5"/>
    </row>
    <row r="145" ht="16.5">
      <c r="B145" s="5"/>
    </row>
    <row r="146" ht="16.5">
      <c r="B146" s="5"/>
    </row>
    <row r="147" ht="16.5">
      <c r="B147" s="5"/>
    </row>
    <row r="148" ht="16.5">
      <c r="B148" s="5"/>
    </row>
    <row r="149" ht="16.5">
      <c r="B149" s="5"/>
    </row>
    <row r="150" ht="16.5">
      <c r="B150" s="5"/>
    </row>
    <row r="151" ht="16.5">
      <c r="B151" s="5"/>
    </row>
    <row r="152" ht="16.5">
      <c r="B152" s="5"/>
    </row>
    <row r="153" ht="16.5">
      <c r="B153" s="5"/>
    </row>
    <row r="154" ht="16.5">
      <c r="B154" s="5"/>
    </row>
    <row r="155" ht="16.5">
      <c r="B155" s="5"/>
    </row>
    <row r="156" ht="16.5">
      <c r="B156" s="5"/>
    </row>
    <row r="157" ht="16.5">
      <c r="B157" s="5"/>
    </row>
    <row r="158" ht="16.5">
      <c r="B158" s="5"/>
    </row>
    <row r="159" ht="16.5">
      <c r="B159" s="5"/>
    </row>
    <row r="160" ht="16.5">
      <c r="B160" s="5"/>
    </row>
    <row r="161" ht="16.5">
      <c r="B161" s="5"/>
    </row>
    <row r="162" ht="16.5">
      <c r="B162" s="5"/>
    </row>
    <row r="163" ht="16.5">
      <c r="B163" s="5"/>
    </row>
    <row r="164" ht="16.5">
      <c r="B164" s="5"/>
    </row>
  </sheetData>
  <mergeCells count="37">
    <mergeCell ref="A23:C23"/>
    <mergeCell ref="A24:C24"/>
    <mergeCell ref="A22:C22"/>
    <mergeCell ref="A32:C32"/>
    <mergeCell ref="A25:C25"/>
    <mergeCell ref="A26:C26"/>
    <mergeCell ref="A28:C28"/>
    <mergeCell ref="A29:C29"/>
    <mergeCell ref="A27:C27"/>
    <mergeCell ref="A30:C30"/>
    <mergeCell ref="A21:C21"/>
    <mergeCell ref="A15:C15"/>
    <mergeCell ref="A13:C13"/>
    <mergeCell ref="A4:C4"/>
    <mergeCell ref="A5:C5"/>
    <mergeCell ref="A6:C6"/>
    <mergeCell ref="A7:C7"/>
    <mergeCell ref="A14:C14"/>
    <mergeCell ref="A17:C17"/>
    <mergeCell ref="A19:C19"/>
    <mergeCell ref="A8:C8"/>
    <mergeCell ref="A9:C9"/>
    <mergeCell ref="A10:C10"/>
    <mergeCell ref="A20:C20"/>
    <mergeCell ref="A11:C11"/>
    <mergeCell ref="A12:C12"/>
    <mergeCell ref="Y41:AC41"/>
    <mergeCell ref="A35:C35"/>
    <mergeCell ref="A36:C36"/>
    <mergeCell ref="A41:E41"/>
    <mergeCell ref="K41:P41"/>
    <mergeCell ref="T40:AB40"/>
    <mergeCell ref="T41:W41"/>
    <mergeCell ref="A31:C31"/>
    <mergeCell ref="A34:C34"/>
    <mergeCell ref="A33:C33"/>
    <mergeCell ref="F41:J41"/>
  </mergeCells>
  <printOptions/>
  <pageMargins left="0.5511811023622047" right="0.35433070866141736" top="0.5905511811023623" bottom="0.984251968503937" header="0.5118110236220472" footer="0.5118110236220472"/>
  <pageSetup horizontalDpi="600" verticalDpi="600" orientation="landscape" paperSize="9" r:id="rId6"/>
  <headerFooter alignWithMargins="0">
    <oddFooter>&amp;L&amp;8MNW book &amp;F sheet &amp;A&amp;C&amp;8&amp;P&amp;R&amp;8printed at &amp;T on &amp;D</oddFooter>
  </headerFooter>
  <drawing r:id="rId5"/>
  <legacyDrawing r:id="rId4"/>
  <oleObjects>
    <oleObject progId="Mathcad" shapeId="18761298" r:id="rId1"/>
    <oleObject progId="Mathcad" shapeId="18761299" r:id="rId2"/>
    <oleObject progId="Mathcad" shapeId="1876130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Y164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7.00390625" style="12" customWidth="1"/>
    <col min="4" max="4" width="7.7109375" style="6" customWidth="1"/>
    <col min="5" max="5" width="9.57421875" style="3" customWidth="1"/>
    <col min="6" max="6" width="8.8515625" style="6" customWidth="1"/>
    <col min="7" max="9" width="8.57421875" style="2" customWidth="1"/>
    <col min="10" max="11" width="8.8515625" style="2" customWidth="1"/>
    <col min="12" max="12" width="9.00390625" style="2" customWidth="1"/>
    <col min="13" max="13" width="8.421875" style="2" customWidth="1"/>
    <col min="14" max="16" width="8.7109375" style="2" customWidth="1"/>
    <col min="17" max="17" width="8.57421875" style="5" customWidth="1"/>
    <col min="18" max="18" width="6.140625" style="2" customWidth="1"/>
    <col min="19" max="19" width="1.28515625" style="0" customWidth="1"/>
    <col min="20" max="28" width="9.00390625" style="0" customWidth="1"/>
    <col min="29" max="29" width="8.8515625" style="0" customWidth="1"/>
    <col min="30" max="33" width="9.57421875" style="0" customWidth="1"/>
    <col min="34" max="76" width="8.7109375" style="0" customWidth="1"/>
    <col min="77" max="16384" width="8.7109375" style="2" customWidth="1"/>
  </cols>
  <sheetData>
    <row r="1" spans="1:17" ht="16.5">
      <c r="A1" s="1" t="s">
        <v>168</v>
      </c>
      <c r="C1" s="15"/>
      <c r="D1" s="1"/>
      <c r="E1" s="1"/>
      <c r="F1" s="1"/>
      <c r="G1" s="19"/>
      <c r="H1" s="4"/>
      <c r="I1" s="32" t="s">
        <v>161</v>
      </c>
      <c r="K1" s="6"/>
      <c r="M1" s="6"/>
      <c r="Q1" s="2"/>
    </row>
    <row r="2" spans="1:17" ht="16.5">
      <c r="A2" s="6" t="s">
        <v>146</v>
      </c>
      <c r="C2" s="15"/>
      <c r="D2" s="1"/>
      <c r="E2" s="1"/>
      <c r="F2" s="1"/>
      <c r="G2" s="19"/>
      <c r="H2" s="4"/>
      <c r="K2" s="6"/>
      <c r="Q2" s="2"/>
    </row>
    <row r="3" ht="16.5"/>
    <row r="4" spans="1:8" ht="16.5">
      <c r="A4" s="47" t="s">
        <v>4</v>
      </c>
      <c r="B4" s="48"/>
      <c r="C4" s="48"/>
      <c r="D4" s="6" t="s">
        <v>7</v>
      </c>
      <c r="E4" s="3">
        <f>0.00973/2</f>
        <v>0.004865</v>
      </c>
      <c r="F4" s="6" t="s">
        <v>13</v>
      </c>
      <c r="H4" s="6" t="s">
        <v>0</v>
      </c>
    </row>
    <row r="5" spans="1:6" ht="16.5">
      <c r="A5" s="47" t="s">
        <v>5</v>
      </c>
      <c r="B5" s="48"/>
      <c r="C5" s="48"/>
      <c r="D5" s="6" t="s">
        <v>8</v>
      </c>
      <c r="E5" s="3">
        <f>0.001166/2</f>
        <v>0.000583</v>
      </c>
      <c r="F5" s="6" t="s">
        <v>13</v>
      </c>
    </row>
    <row r="6" spans="1:12" ht="16.5">
      <c r="A6" s="47" t="s">
        <v>6</v>
      </c>
      <c r="B6" s="48"/>
      <c r="C6" s="48"/>
      <c r="D6" s="6" t="s">
        <v>9</v>
      </c>
      <c r="E6" s="3">
        <v>0.074</v>
      </c>
      <c r="F6" s="6" t="s">
        <v>13</v>
      </c>
      <c r="H6" s="6" t="s">
        <v>1</v>
      </c>
      <c r="L6" s="2" t="s">
        <v>30</v>
      </c>
    </row>
    <row r="7" spans="1:6" ht="16.5">
      <c r="A7" s="47" t="s">
        <v>11</v>
      </c>
      <c r="B7" s="48"/>
      <c r="C7" s="48"/>
      <c r="D7" s="6" t="s">
        <v>12</v>
      </c>
      <c r="E7" s="3">
        <v>0.053</v>
      </c>
      <c r="F7" s="2" t="s">
        <v>14</v>
      </c>
    </row>
    <row r="8" spans="1:6" ht="16.5">
      <c r="A8" s="47" t="s">
        <v>17</v>
      </c>
      <c r="B8" s="48"/>
      <c r="C8" s="48"/>
      <c r="D8" s="6" t="s">
        <v>18</v>
      </c>
      <c r="E8" s="3">
        <v>4.8E-05</v>
      </c>
      <c r="F8" s="2" t="s">
        <v>14</v>
      </c>
    </row>
    <row r="9" spans="1:8" ht="16.5">
      <c r="A9" s="47" t="s">
        <v>15</v>
      </c>
      <c r="B9" s="48"/>
      <c r="C9" s="48"/>
      <c r="D9" s="6" t="s">
        <v>16</v>
      </c>
      <c r="E9" s="3">
        <v>30</v>
      </c>
      <c r="H9" s="6" t="s">
        <v>2</v>
      </c>
    </row>
    <row r="10" spans="1:6" ht="16.5">
      <c r="A10" s="47" t="s">
        <v>19</v>
      </c>
      <c r="B10" s="48"/>
      <c r="C10" s="48"/>
      <c r="D10" s="6" t="s">
        <v>20</v>
      </c>
      <c r="E10" s="3">
        <f>E7*2*E6*E4/E9/(E9-1)</f>
        <v>4.386328735632183E-08</v>
      </c>
      <c r="F10" s="6" t="s">
        <v>25</v>
      </c>
    </row>
    <row r="11" spans="1:6" ht="16.5">
      <c r="A11" s="47" t="s">
        <v>21</v>
      </c>
      <c r="B11" s="48"/>
      <c r="C11" s="48"/>
      <c r="D11" s="6" t="s">
        <v>22</v>
      </c>
      <c r="E11" s="3">
        <f>E8*E6*E5/2/E9</f>
        <v>3.45136E-11</v>
      </c>
      <c r="F11" s="6" t="s">
        <v>25</v>
      </c>
    </row>
    <row r="12" spans="1:12" ht="16.5">
      <c r="A12" s="47" t="s">
        <v>24</v>
      </c>
      <c r="B12" s="48"/>
      <c r="C12" s="48"/>
      <c r="D12" s="8" t="s">
        <v>99</v>
      </c>
      <c r="E12" s="3">
        <f>E8*E5*2*E4/SQRT(E6^2+16*E4^2)</f>
        <v>3.5585299123758827E-09</v>
      </c>
      <c r="F12" s="6" t="s">
        <v>23</v>
      </c>
      <c r="H12" s="6" t="s">
        <v>10</v>
      </c>
      <c r="L12" s="9"/>
    </row>
    <row r="13" spans="1:6" ht="16.5">
      <c r="A13" s="47" t="s">
        <v>26</v>
      </c>
      <c r="B13" s="48"/>
      <c r="C13" s="48"/>
      <c r="D13" s="8" t="s">
        <v>100</v>
      </c>
      <c r="E13" s="3">
        <f>4*PI()*10^-7</f>
        <v>1.2566370614359173E-06</v>
      </c>
      <c r="F13" s="6" t="s">
        <v>27</v>
      </c>
    </row>
    <row r="14" spans="1:8" ht="16.5">
      <c r="A14" s="47" t="s">
        <v>31</v>
      </c>
      <c r="B14" s="48"/>
      <c r="C14" s="48"/>
      <c r="D14" s="8" t="s">
        <v>101</v>
      </c>
      <c r="E14" s="5">
        <v>0.826</v>
      </c>
      <c r="H14" s="6"/>
    </row>
    <row r="15" spans="1:8" ht="16.5">
      <c r="A15" s="47" t="s">
        <v>32</v>
      </c>
      <c r="B15" s="48"/>
      <c r="C15" s="48"/>
      <c r="D15" s="8" t="s">
        <v>33</v>
      </c>
      <c r="E15" s="5">
        <v>0.872</v>
      </c>
      <c r="H15" s="11" t="s">
        <v>3</v>
      </c>
    </row>
    <row r="16" spans="1:5" ht="16.5">
      <c r="A16" s="6" t="s">
        <v>144</v>
      </c>
      <c r="B16" s="7"/>
      <c r="C16" s="7"/>
      <c r="D16" s="6" t="s">
        <v>145</v>
      </c>
      <c r="E16" s="5">
        <v>1.8</v>
      </c>
    </row>
    <row r="17" spans="1:5" ht="16.5">
      <c r="A17" s="47" t="s">
        <v>34</v>
      </c>
      <c r="B17" s="48"/>
      <c r="C17" s="48"/>
      <c r="D17" s="8" t="s">
        <v>102</v>
      </c>
      <c r="E17" s="5">
        <f>1/(1+E16)</f>
        <v>0.35714285714285715</v>
      </c>
    </row>
    <row r="18" spans="1:8" ht="16.5">
      <c r="A18" s="6" t="s">
        <v>69</v>
      </c>
      <c r="B18" s="7"/>
      <c r="C18" s="23"/>
      <c r="D18" s="8" t="s">
        <v>103</v>
      </c>
      <c r="E18" s="3">
        <f>0.000000000916*48/205</f>
        <v>2.144780487804878E-10</v>
      </c>
      <c r="F18" s="6" t="s">
        <v>23</v>
      </c>
      <c r="H18" s="11" t="s">
        <v>131</v>
      </c>
    </row>
    <row r="19" spans="1:6" ht="16.5">
      <c r="A19" s="47" t="s">
        <v>70</v>
      </c>
      <c r="B19" s="48"/>
      <c r="C19" s="48"/>
      <c r="D19" s="10" t="s">
        <v>71</v>
      </c>
      <c r="E19" s="3">
        <v>0.004</v>
      </c>
      <c r="F19" s="2" t="s">
        <v>13</v>
      </c>
    </row>
    <row r="20" spans="1:5" ht="16.5">
      <c r="A20" s="47" t="s">
        <v>72</v>
      </c>
      <c r="B20" s="48"/>
      <c r="C20" s="48"/>
      <c r="D20" s="8" t="s">
        <v>28</v>
      </c>
      <c r="E20" s="3">
        <f>E13/2/E18*(E19/2/PI())^2</f>
        <v>0.001187291242133863</v>
      </c>
    </row>
    <row r="21" spans="1:11" ht="16.5">
      <c r="A21" s="47" t="s">
        <v>49</v>
      </c>
      <c r="B21" s="48"/>
      <c r="C21" s="48"/>
      <c r="D21" s="10" t="s">
        <v>50</v>
      </c>
      <c r="E21" s="3">
        <v>3.5E-06</v>
      </c>
      <c r="F21" s="6" t="s">
        <v>13</v>
      </c>
      <c r="K21" s="6"/>
    </row>
    <row r="22" spans="1:11" ht="18.75">
      <c r="A22" s="47" t="s">
        <v>55</v>
      </c>
      <c r="B22" s="48"/>
      <c r="C22" s="48"/>
      <c r="D22" s="10" t="s">
        <v>104</v>
      </c>
      <c r="E22" s="3">
        <v>44700000000</v>
      </c>
      <c r="F22" s="6" t="s">
        <v>56</v>
      </c>
      <c r="J22" s="6" t="s">
        <v>132</v>
      </c>
      <c r="K22" s="6"/>
    </row>
    <row r="23" spans="1:11" ht="18.75">
      <c r="A23" s="47" t="s">
        <v>55</v>
      </c>
      <c r="B23" s="48"/>
      <c r="C23" s="48"/>
      <c r="D23" s="10" t="s">
        <v>105</v>
      </c>
      <c r="E23" s="14">
        <v>0.17999710385064013</v>
      </c>
      <c r="F23" s="6" t="s">
        <v>35</v>
      </c>
      <c r="J23" s="6"/>
      <c r="K23" s="6"/>
    </row>
    <row r="24" spans="1:76" ht="18.75">
      <c r="A24" s="47" t="s">
        <v>55</v>
      </c>
      <c r="B24" s="48"/>
      <c r="C24" s="48"/>
      <c r="D24" s="10" t="s">
        <v>108</v>
      </c>
      <c r="E24" s="3">
        <v>3030000000</v>
      </c>
      <c r="F24" s="6" t="s">
        <v>56</v>
      </c>
      <c r="J24" s="6"/>
      <c r="K24" s="6"/>
      <c r="Q24" s="2"/>
      <c r="R24"/>
      <c r="BX24" s="2"/>
    </row>
    <row r="25" spans="1:76" ht="18.75">
      <c r="A25" s="47" t="s">
        <v>55</v>
      </c>
      <c r="B25" s="48"/>
      <c r="C25" s="48"/>
      <c r="D25" s="10" t="s">
        <v>109</v>
      </c>
      <c r="E25" s="3">
        <v>-291000000</v>
      </c>
      <c r="F25" s="6" t="s">
        <v>74</v>
      </c>
      <c r="Q25" s="2"/>
      <c r="R25"/>
      <c r="BX25" s="2"/>
    </row>
    <row r="26" spans="1:76" ht="16.5">
      <c r="A26" s="47" t="s">
        <v>129</v>
      </c>
      <c r="B26" s="46"/>
      <c r="C26" s="46"/>
      <c r="D26" s="39" t="s">
        <v>162</v>
      </c>
      <c r="E26" s="34">
        <v>0.0526</v>
      </c>
      <c r="F26" s="6" t="s">
        <v>130</v>
      </c>
      <c r="N26" s="11" t="s">
        <v>95</v>
      </c>
      <c r="O26" s="12">
        <f>R106</f>
        <v>1.1359310156978417</v>
      </c>
      <c r="P26" s="13" t="s">
        <v>66</v>
      </c>
      <c r="Q26" s="2"/>
      <c r="R26"/>
      <c r="BX26" s="2"/>
    </row>
    <row r="27" spans="1:76" ht="16.5">
      <c r="A27" s="47" t="s">
        <v>129</v>
      </c>
      <c r="B27" s="46"/>
      <c r="C27" s="46"/>
      <c r="D27" s="41" t="s">
        <v>163</v>
      </c>
      <c r="E27" s="40">
        <v>10.99697826581143</v>
      </c>
      <c r="F27" s="6" t="s">
        <v>137</v>
      </c>
      <c r="H27" s="6" t="s">
        <v>64</v>
      </c>
      <c r="N27" s="11" t="s">
        <v>143</v>
      </c>
      <c r="O27" s="12">
        <f>O26*4</f>
        <v>4.543724062791367</v>
      </c>
      <c r="P27" s="13" t="s">
        <v>66</v>
      </c>
      <c r="Q27" s="2"/>
      <c r="R27"/>
      <c r="BW27" s="2"/>
      <c r="BX27" s="2"/>
    </row>
    <row r="28" spans="1:76" ht="16.5">
      <c r="A28" s="47" t="s">
        <v>129</v>
      </c>
      <c r="B28" s="46"/>
      <c r="C28" s="46"/>
      <c r="D28" s="41" t="s">
        <v>164</v>
      </c>
      <c r="E28" s="34">
        <v>0.00266</v>
      </c>
      <c r="H28" s="2" t="s">
        <v>65</v>
      </c>
      <c r="I28" s="2" t="s">
        <v>106</v>
      </c>
      <c r="J28" s="2" t="s">
        <v>107</v>
      </c>
      <c r="N28" s="11" t="s">
        <v>96</v>
      </c>
      <c r="O28" s="37">
        <f>O27*J34</f>
        <v>11.813682563257554</v>
      </c>
      <c r="P28" s="13" t="s">
        <v>66</v>
      </c>
      <c r="Q28" s="2"/>
      <c r="R28"/>
      <c r="BW28" s="2"/>
      <c r="BX28" s="2"/>
    </row>
    <row r="29" spans="1:76" ht="16.5">
      <c r="A29" s="47" t="s">
        <v>129</v>
      </c>
      <c r="B29" s="46"/>
      <c r="C29" s="46"/>
      <c r="D29" s="41" t="s">
        <v>165</v>
      </c>
      <c r="E29" s="40">
        <v>2.6952802014687594</v>
      </c>
      <c r="H29" s="2">
        <v>1</v>
      </c>
      <c r="I29" s="16">
        <v>0</v>
      </c>
      <c r="J29" s="16">
        <f>'[1]coil geom 2'!$B$16</f>
        <v>15.673373548625944</v>
      </c>
      <c r="N29" s="11"/>
      <c r="O29" s="15"/>
      <c r="P29" s="13"/>
      <c r="Q29" s="2"/>
      <c r="R29"/>
      <c r="BW29" s="2"/>
      <c r="BX29" s="2"/>
    </row>
    <row r="30" spans="1:76" ht="16.5">
      <c r="A30" s="47" t="s">
        <v>97</v>
      </c>
      <c r="B30" s="48"/>
      <c r="C30" s="48"/>
      <c r="D30" s="6" t="s">
        <v>75</v>
      </c>
      <c r="E30" s="16">
        <v>4</v>
      </c>
      <c r="F30" s="6" t="s">
        <v>35</v>
      </c>
      <c r="H30" s="2">
        <v>2</v>
      </c>
      <c r="I30" s="16">
        <f>'[1]coil geom 2'!$C$16</f>
        <v>17.081863443783423</v>
      </c>
      <c r="J30" s="16">
        <f>'[1]coil geom 2'!$D$16</f>
        <v>36.23820889210402</v>
      </c>
      <c r="K30" s="16"/>
      <c r="N30" s="11" t="s">
        <v>94</v>
      </c>
      <c r="O30" s="37">
        <f>O28*2*E33/J36</f>
        <v>6.972009381594623</v>
      </c>
      <c r="P30" s="13" t="s">
        <v>66</v>
      </c>
      <c r="Q30" s="13"/>
      <c r="R30"/>
      <c r="BW30" s="2"/>
      <c r="BX30" s="2"/>
    </row>
    <row r="31" spans="1:76" ht="16.5">
      <c r="A31" s="47" t="s">
        <v>36</v>
      </c>
      <c r="B31" s="48"/>
      <c r="C31" s="48"/>
      <c r="D31" s="6" t="s">
        <v>76</v>
      </c>
      <c r="E31" s="14">
        <v>2.1215</v>
      </c>
      <c r="F31" s="6" t="s">
        <v>35</v>
      </c>
      <c r="H31" s="2">
        <v>3</v>
      </c>
      <c r="I31" s="16">
        <f>'[1]coil geom 2'!$E$16</f>
        <v>41.284249216564326</v>
      </c>
      <c r="J31" s="16">
        <f>'[1]coil geom 2'!$F$16</f>
        <v>55.21613681534294</v>
      </c>
      <c r="K31" s="16"/>
      <c r="N31" s="11"/>
      <c r="O31" s="17"/>
      <c r="P31" s="17"/>
      <c r="Q31" s="13"/>
      <c r="R31" s="5"/>
      <c r="BX31" s="2"/>
    </row>
    <row r="32" spans="1:76" ht="16.5">
      <c r="A32" s="47" t="s">
        <v>110</v>
      </c>
      <c r="B32" s="48"/>
      <c r="C32" s="48"/>
      <c r="D32" s="6" t="s">
        <v>37</v>
      </c>
      <c r="E32" s="16">
        <v>0.1</v>
      </c>
      <c r="H32" s="2">
        <v>4</v>
      </c>
      <c r="I32" s="16">
        <f>'[1]coil geom 2'!$G$16</f>
        <v>66.20526072708387</v>
      </c>
      <c r="J32" s="16">
        <f>'[1]coil geom 2'!$H$16</f>
        <v>73.17120452647318</v>
      </c>
      <c r="K32" s="16"/>
      <c r="L32" s="6"/>
      <c r="N32" s="11" t="s">
        <v>78</v>
      </c>
      <c r="O32" s="18">
        <f>K107</f>
        <v>0.0044480930126961065</v>
      </c>
      <c r="P32" s="18"/>
      <c r="R32"/>
      <c r="BX32" s="2"/>
    </row>
    <row r="33" spans="1:76" ht="16.5">
      <c r="A33" s="47" t="s">
        <v>38</v>
      </c>
      <c r="B33" s="48"/>
      <c r="C33" s="48"/>
      <c r="D33" s="6" t="s">
        <v>93</v>
      </c>
      <c r="E33" s="16">
        <v>3.6</v>
      </c>
      <c r="F33" s="6" t="s">
        <v>29</v>
      </c>
      <c r="K33" s="6"/>
      <c r="N33" s="11" t="s">
        <v>79</v>
      </c>
      <c r="O33" s="18">
        <f>L107</f>
        <v>0.13488483726331535</v>
      </c>
      <c r="P33" s="18"/>
      <c r="R33"/>
      <c r="BX33" s="2"/>
    </row>
    <row r="34" spans="1:18" ht="16.5">
      <c r="A34" s="47" t="s">
        <v>84</v>
      </c>
      <c r="B34" s="48"/>
      <c r="C34" s="48"/>
      <c r="D34" s="6" t="s">
        <v>86</v>
      </c>
      <c r="E34" s="16">
        <f>E30*(1-E32)/E33</f>
        <v>1</v>
      </c>
      <c r="F34" s="6" t="s">
        <v>85</v>
      </c>
      <c r="I34" s="11" t="s">
        <v>82</v>
      </c>
      <c r="J34" s="2">
        <v>2.6</v>
      </c>
      <c r="K34" s="6" t="s">
        <v>77</v>
      </c>
      <c r="N34" s="11" t="s">
        <v>80</v>
      </c>
      <c r="O34" s="18">
        <f>M107</f>
        <v>0.0015356475130363742</v>
      </c>
      <c r="P34" s="18"/>
      <c r="Q34" s="2"/>
      <c r="R34"/>
    </row>
    <row r="35" spans="1:18" ht="16.5">
      <c r="A35" s="47" t="s">
        <v>88</v>
      </c>
      <c r="B35" s="48"/>
      <c r="C35" s="48"/>
      <c r="D35" s="6" t="s">
        <v>89</v>
      </c>
      <c r="E35" s="16">
        <v>0</v>
      </c>
      <c r="F35" s="6" t="s">
        <v>29</v>
      </c>
      <c r="G35" s="6"/>
      <c r="H35" s="6"/>
      <c r="I35" s="11" t="s">
        <v>87</v>
      </c>
      <c r="J35" s="3">
        <f>'[1]coil geom 2'!$B$20</f>
        <v>7.888866402398716E-06</v>
      </c>
      <c r="K35" s="6" t="s">
        <v>51</v>
      </c>
      <c r="N35" s="11" t="s">
        <v>81</v>
      </c>
      <c r="O35" s="18">
        <f>N107</f>
        <v>0.3560335479432165</v>
      </c>
      <c r="P35" s="18"/>
      <c r="Q35" s="3"/>
      <c r="R35"/>
    </row>
    <row r="36" spans="1:18" ht="16.5">
      <c r="A36" s="47" t="s">
        <v>90</v>
      </c>
      <c r="B36" s="48"/>
      <c r="C36" s="48"/>
      <c r="D36" s="6" t="s">
        <v>92</v>
      </c>
      <c r="E36" s="16">
        <v>5</v>
      </c>
      <c r="F36" s="6" t="s">
        <v>29</v>
      </c>
      <c r="H36" s="11"/>
      <c r="I36" s="11" t="s">
        <v>91</v>
      </c>
      <c r="J36" s="2">
        <f>E35+E36+2*E33</f>
        <v>12.2</v>
      </c>
      <c r="K36" s="6" t="s">
        <v>29</v>
      </c>
      <c r="N36" s="11" t="s">
        <v>83</v>
      </c>
      <c r="O36" s="18">
        <f>O107</f>
        <v>0.4790656470413592</v>
      </c>
      <c r="P36" s="18"/>
      <c r="Q36" s="3"/>
      <c r="R36"/>
    </row>
    <row r="37" spans="1:18" ht="16.5">
      <c r="A37" s="6" t="s">
        <v>112</v>
      </c>
      <c r="B37" s="7"/>
      <c r="C37" s="23"/>
      <c r="D37" s="6" t="s">
        <v>113</v>
      </c>
      <c r="E37" s="16">
        <v>1.55</v>
      </c>
      <c r="H37" s="11"/>
      <c r="I37" s="11" t="s">
        <v>111</v>
      </c>
      <c r="J37" s="16">
        <f>J36/2/E33</f>
        <v>1.6944444444444442</v>
      </c>
      <c r="K37" s="6"/>
      <c r="N37" s="11" t="s">
        <v>158</v>
      </c>
      <c r="O37" s="18">
        <f>P107</f>
        <v>0.024032227226376605</v>
      </c>
      <c r="P37" s="18"/>
      <c r="Q37" s="2"/>
      <c r="R37" s="3"/>
    </row>
    <row r="38" spans="1:77" ht="16.5">
      <c r="A38" s="6" t="s">
        <v>116</v>
      </c>
      <c r="B38" s="7"/>
      <c r="C38" s="23"/>
      <c r="D38" s="6" t="s">
        <v>114</v>
      </c>
      <c r="E38" s="16">
        <v>0.61</v>
      </c>
      <c r="H38" s="11"/>
      <c r="I38" s="11"/>
      <c r="J38" s="16"/>
      <c r="K38" s="6"/>
      <c r="N38" s="11"/>
      <c r="O38" s="18"/>
      <c r="P38" s="18"/>
      <c r="Q38" s="2"/>
      <c r="R38" s="3"/>
      <c r="S38" s="2"/>
      <c r="BY38"/>
    </row>
    <row r="39" spans="1:77" ht="16.5">
      <c r="A39" s="6" t="s">
        <v>117</v>
      </c>
      <c r="B39" s="7"/>
      <c r="C39" s="23"/>
      <c r="D39" s="6" t="s">
        <v>115</v>
      </c>
      <c r="E39" s="16">
        <f>1.19*0.9</f>
        <v>1.071</v>
      </c>
      <c r="H39" s="11"/>
      <c r="I39" s="11"/>
      <c r="J39" s="16"/>
      <c r="K39" s="6"/>
      <c r="N39" s="11"/>
      <c r="O39" s="18"/>
      <c r="P39" s="18"/>
      <c r="Q39" s="2"/>
      <c r="R39" s="3"/>
      <c r="S39" s="2"/>
      <c r="BY39"/>
    </row>
    <row r="40" spans="17:28" ht="16.5">
      <c r="Q40" s="2" t="s">
        <v>59</v>
      </c>
      <c r="R40" s="5" t="s">
        <v>63</v>
      </c>
      <c r="T40" s="51" t="s">
        <v>118</v>
      </c>
      <c r="U40" s="53"/>
      <c r="V40" s="53"/>
      <c r="W40" s="53"/>
      <c r="X40" s="53"/>
      <c r="Y40" s="53"/>
      <c r="Z40" s="53"/>
      <c r="AA40" s="53"/>
      <c r="AB40" s="53"/>
    </row>
    <row r="41" spans="1:29" ht="16.5">
      <c r="A41" s="52" t="s">
        <v>73</v>
      </c>
      <c r="B41" s="52"/>
      <c r="C41" s="47"/>
      <c r="D41" s="47"/>
      <c r="E41" s="49"/>
      <c r="F41" s="49" t="s">
        <v>166</v>
      </c>
      <c r="G41" s="50"/>
      <c r="H41" s="50"/>
      <c r="I41" s="50"/>
      <c r="J41" s="50"/>
      <c r="K41" s="52" t="s">
        <v>57</v>
      </c>
      <c r="L41" s="52"/>
      <c r="M41" s="52"/>
      <c r="N41" s="52"/>
      <c r="O41" s="52"/>
      <c r="P41" s="52"/>
      <c r="Q41" s="2" t="s">
        <v>60</v>
      </c>
      <c r="R41" s="5" t="s">
        <v>61</v>
      </c>
      <c r="T41" s="51" t="s">
        <v>127</v>
      </c>
      <c r="U41" s="51"/>
      <c r="V41" s="51"/>
      <c r="W41" s="51"/>
      <c r="X41" s="22"/>
      <c r="Y41" s="51" t="s">
        <v>135</v>
      </c>
      <c r="Z41" s="51"/>
      <c r="AA41" s="51"/>
      <c r="AB41" s="51"/>
      <c r="AC41" s="46"/>
    </row>
    <row r="42" spans="1:34" ht="16.5">
      <c r="A42" s="2" t="s">
        <v>39</v>
      </c>
      <c r="B42" s="2" t="s">
        <v>40</v>
      </c>
      <c r="C42" s="12" t="s">
        <v>41</v>
      </c>
      <c r="D42" s="6" t="s">
        <v>42</v>
      </c>
      <c r="E42" s="3" t="s">
        <v>44</v>
      </c>
      <c r="F42" s="6" t="s">
        <v>43</v>
      </c>
      <c r="G42" s="6" t="s">
        <v>52</v>
      </c>
      <c r="H42" s="6" t="s">
        <v>53</v>
      </c>
      <c r="I42" s="3" t="s">
        <v>54</v>
      </c>
      <c r="J42" s="3" t="s">
        <v>44</v>
      </c>
      <c r="K42" s="2" t="s">
        <v>45</v>
      </c>
      <c r="L42" s="2" t="s">
        <v>46</v>
      </c>
      <c r="M42" s="2" t="s">
        <v>47</v>
      </c>
      <c r="N42" s="2" t="s">
        <v>48</v>
      </c>
      <c r="O42" s="2" t="s">
        <v>133</v>
      </c>
      <c r="P42" s="2" t="s">
        <v>142</v>
      </c>
      <c r="Q42" s="2" t="s">
        <v>58</v>
      </c>
      <c r="R42" s="5" t="s">
        <v>62</v>
      </c>
      <c r="T42" s="22" t="s">
        <v>119</v>
      </c>
      <c r="U42" s="22" t="s">
        <v>120</v>
      </c>
      <c r="V42" s="22" t="s">
        <v>121</v>
      </c>
      <c r="W42" s="22" t="s">
        <v>122</v>
      </c>
      <c r="X42" s="22" t="s">
        <v>128</v>
      </c>
      <c r="Y42" s="22" t="s">
        <v>123</v>
      </c>
      <c r="Z42" s="22" t="s">
        <v>124</v>
      </c>
      <c r="AA42" s="22" t="s">
        <v>125</v>
      </c>
      <c r="AB42" s="22" t="s">
        <v>126</v>
      </c>
      <c r="AC42" s="22" t="s">
        <v>134</v>
      </c>
      <c r="AD42" s="22" t="s">
        <v>136</v>
      </c>
      <c r="AE42" s="22" t="s">
        <v>138</v>
      </c>
      <c r="AF42" s="22" t="s">
        <v>139</v>
      </c>
      <c r="AG42" s="22" t="s">
        <v>140</v>
      </c>
      <c r="AH42" s="22" t="s">
        <v>141</v>
      </c>
    </row>
    <row r="43" spans="1:34" ht="16.5">
      <c r="A43" s="20">
        <f>'[1]coil geom 2'!$A24</f>
        <v>0</v>
      </c>
      <c r="B43" s="5">
        <f>'[2]Bf'!$P6</f>
        <v>-0.8219977069090909</v>
      </c>
      <c r="C43" s="12">
        <f>'[2]Bf'!$O6</f>
        <v>244.26680129999903</v>
      </c>
      <c r="D43" s="6">
        <f>'[2]Br'!$M6</f>
        <v>-7.829455454545454E-06</v>
      </c>
      <c r="E43" s="19">
        <f aca="true" t="shared" si="0" ref="E43:E58">SQRT(B43^2+D43^2)</f>
        <v>0.8219977069463784</v>
      </c>
      <c r="F43" s="19">
        <f aca="true" t="shared" si="1" ref="F43:F58">-B43*$E$30*(1-$E$32)/$E$31/$E$33</f>
        <v>0.3874606207443275</v>
      </c>
      <c r="G43" s="19">
        <f aca="true" t="shared" si="2" ref="G43:G58">C43*$E$30*(1-$E$32)/$E$31/$E$33</f>
        <v>115.13872321470609</v>
      </c>
      <c r="H43" s="19">
        <f aca="true" t="shared" si="3" ref="H43:H58">-D43*$E$30*(1-$E$32)/$E$31/$E$33</f>
        <v>3.690528142609217E-06</v>
      </c>
      <c r="I43" s="19">
        <f aca="true" t="shared" si="4" ref="I43:I58">E43*$E$30*(1-$E$32)/$E$31/$E$33</f>
        <v>0.3874606207619036</v>
      </c>
      <c r="J43" s="19">
        <f aca="true" t="shared" si="5" ref="J43:J58">E43*E$30/E$31</f>
        <v>1.549842483047614</v>
      </c>
      <c r="K43" s="3">
        <f aca="true" t="shared" si="6" ref="K43:K58">E$37*E$14/120*E$6*F43^2/E$7*E$4*E$9*(E$9-1)/E$5</f>
        <v>16.235850058062976</v>
      </c>
      <c r="L43" s="3">
        <f aca="true" t="shared" si="7" ref="L43:L58">E$37*E$14/6*F43^2*E$4/E$8/E$5*SQRT(E$6^2+16*E$4^2)*(1+(G43*E$4/F43)^2/15)</f>
        <v>485.50350407186255</v>
      </c>
      <c r="M43" s="3">
        <f aca="true" t="shared" si="8" ref="M43:M58">E$38*E$14*H43^2/8*E$5/E$8/E$4*SQRT(E$6^2+16*E$4^2)</f>
        <v>1.6386772434104644E-10</v>
      </c>
      <c r="N43" s="3">
        <f aca="true" t="shared" si="9" ref="N43:N58">E$37*2*E$14*E$15*I43^2/E$13*E$20</f>
        <v>316.70926342296343</v>
      </c>
      <c r="O43" s="3">
        <f aca="true" t="shared" si="10" ref="O43:O58">(Y43+Z43+AA43+AB43+AC43)/5</f>
        <v>893.6374841714369</v>
      </c>
      <c r="P43" s="3">
        <f aca="true" t="shared" si="11" ref="P43:P58">(AD43+AE43+AF43+AG43+AH43)/5</f>
        <v>109.0441106525229</v>
      </c>
      <c r="Q43" s="3">
        <f aca="true" t="shared" si="12" ref="Q43:Q58">SUM(K43:P43)</f>
        <v>1821.1302123770126</v>
      </c>
      <c r="R43" s="5">
        <f aca="true" t="shared" si="13" ref="R43:R57">Q43*J$35</f>
        <v>0.014366652946814253</v>
      </c>
      <c r="T43" s="22">
        <f aca="true" t="shared" si="14" ref="T43:T58">SQRT(($B43-$C43*0.8*$E$4)^2+$D43^2)*$E$30/$E$31</f>
        <v>3.3423221260164553</v>
      </c>
      <c r="U43" s="22">
        <f aca="true" t="shared" si="15" ref="U43:U58">SQRT(($B43-$C43*0.4*$E$4)^2+$D43^2)*$E$30/$E$31</f>
        <v>2.446082304525127</v>
      </c>
      <c r="V43" s="22">
        <f aca="true" t="shared" si="16" ref="V43:V58">SQRT(($B43)^2+$D43^2)*$E$30/$E$31</f>
        <v>1.549842483047614</v>
      </c>
      <c r="W43" s="22">
        <f aca="true" t="shared" si="17" ref="W43:W58">SQRT(($B43+$C43*0.4*$E$4)^2+$D43^2)*$E$30/$E$31</f>
        <v>0.6536026616407444</v>
      </c>
      <c r="X43" s="22">
        <f aca="true" t="shared" si="18" ref="X43:X58">SQRT(($B43+$C43*0.8*$E$4)^2+$D43^2)*$E$30/$E$31</f>
        <v>0.2426371604783004</v>
      </c>
      <c r="Y43" s="22">
        <f aca="true" t="shared" si="19" ref="Y43:Y58">$E$39*$E$14*$E$15*$E$17/$E$33*2/3*$E$21/PI()*($E$22*$E$23*LN((T43+$E$23)/($E$32*T43+$E$23))+$E$24*T43*(1-$E$32)+$E$25*T43^2/2*(1-$E$32^2))</f>
        <v>1306.591818653241</v>
      </c>
      <c r="Z43" s="22">
        <f aca="true" t="shared" si="20" ref="Z43:Z58">$E$39*$E$14*$E$15*$E$17/$E$33*2/3*$E$21/PI()*($E$22*$E$23*LN((U43+$E$23)/($E$32*U43+$E$23))+$E$24*U43*(1-$E$32)+$E$25*U43^2/2*(1-$E$32^2))</f>
        <v>1163.4464465202811</v>
      </c>
      <c r="AA43" s="22">
        <f aca="true" t="shared" si="21" ref="AA43:AA58">$E$39*$E$14*$E$15*$E$17/$E$33*2/3*$E$21/PI()*($E$22*$E$23*LN((V43+$E$23)/($E$32*V43+$E$23))+$E$24*V43*(1-$E$32)+$E$25*V43^2/2*(1-$E$32^2))</f>
        <v>971.3578115263687</v>
      </c>
      <c r="AB43" s="22">
        <f aca="true" t="shared" si="22" ref="AB43:AB58">$E$39*$E$14*$E$15*$E$17/$E$33*2/3*$E$21/PI()*($E$22*$E$23*LN((W43+$E$23)/($E$32*W43+$E$23))+$E$24*W43*(1-$E$32)+$E$25*W43^2/2*(1-$E$32^2))</f>
        <v>657.1383909272654</v>
      </c>
      <c r="AC43" s="22">
        <f aca="true" t="shared" si="23" ref="AC43:AC58">$E$39*$E$14*$E$15*$E$17/$E$33*2/3*$E$21/PI()*($E$22*$E$23*LN((X43+$E$23)/($E$32*X43+$E$23))+$E$24*X43*(1-$E$32)+$E$25*X43^2/2*(1-$E$32^2))</f>
        <v>369.6529532300285</v>
      </c>
      <c r="AD43" s="22">
        <f>$E$14*$E$15*$E$17/$E$13/$E$33*($E$26/$E$27*(EXP(-$E$27*$E$32*T43)-EXP(-$E$27*T43))+$E$28/$E$29*(EXP(-$E$29*$E$32*T43)-EXP(-$E$29*T43)))</f>
        <v>29.68052724434472</v>
      </c>
      <c r="AE43" s="22">
        <f>$E$14*$E$15*$E$17/$E$13/$E$33*($E$26/$E$27*(EXP(-$E$27*$E$32*U43)-EXP(-$E$27*U43))+$E$28/$E$29*(EXP(-$E$29*$E$32*U43)-EXP(-$E$29*U43)))</f>
        <v>47.41177517627527</v>
      </c>
      <c r="AF43" s="22">
        <f>$E$14*$E$15*$E$17/$E$13/$E$33*($E$26/$E$27*(EXP(-$E$27*$E$32*V43)-EXP(-$E$27*V43))+$E$28/$E$29*(EXP(-$E$29*$E$32*V43)-EXP(-$E$29*V43)))</f>
        <v>85.56570620250801</v>
      </c>
      <c r="AG43" s="22">
        <f>$E$14*$E$15*$E$17/$E$13/$E$33*($E$26/$E$27*(EXP(-$E$27*$E$32*W43)-EXP(-$E$27*W43))+$E$28/$E$29*(EXP(-$E$29*$E$32*W43)-EXP(-$E$29*W43)))</f>
        <v>169.76032135569494</v>
      </c>
      <c r="AH43" s="22">
        <f>$E$14*$E$15*$E$17/$E$13/$E$33*($E$26/$E$27*(EXP(-$E$27*$E$32*X43)-EXP(-$E$27*X43))+$E$28/$E$29*(EXP(-$E$29*$E$32*X43)-EXP(-$E$29*X43)))</f>
        <v>212.80222328379162</v>
      </c>
    </row>
    <row r="44" spans="1:34" ht="16.5">
      <c r="A44" s="20">
        <f>'[1]coil geom 2'!$A25</f>
        <v>1</v>
      </c>
      <c r="B44" s="5">
        <f>'[2]Bf'!$P7</f>
        <v>-0.8217296287421121</v>
      </c>
      <c r="C44" s="12">
        <f>'[2]Bf'!$O7</f>
        <v>246.64712192512508</v>
      </c>
      <c r="D44" s="6">
        <f>'[2]Br'!$M7</f>
        <v>-0.004352904612639874</v>
      </c>
      <c r="E44" s="19">
        <f t="shared" si="0"/>
        <v>0.8217411578661593</v>
      </c>
      <c r="F44" s="19">
        <f t="shared" si="1"/>
        <v>0.38733425818624184</v>
      </c>
      <c r="G44" s="19">
        <f t="shared" si="2"/>
        <v>116.26072209527459</v>
      </c>
      <c r="H44" s="19">
        <f t="shared" si="3"/>
        <v>0.0020518051438321344</v>
      </c>
      <c r="I44" s="19">
        <f t="shared" si="4"/>
        <v>0.38733969260719264</v>
      </c>
      <c r="J44" s="19">
        <f t="shared" si="5"/>
        <v>1.5493587704287706</v>
      </c>
      <c r="K44" s="3">
        <f t="shared" si="6"/>
        <v>16.225261787196683</v>
      </c>
      <c r="L44" s="3">
        <f t="shared" si="7"/>
        <v>486.38842866839906</v>
      </c>
      <c r="M44" s="3">
        <f t="shared" si="8"/>
        <v>5.065106813461227E-05</v>
      </c>
      <c r="N44" s="3">
        <f t="shared" si="9"/>
        <v>316.5116015801824</v>
      </c>
      <c r="O44" s="3">
        <f t="shared" si="10"/>
        <v>897.0288093766874</v>
      </c>
      <c r="P44" s="3">
        <f t="shared" si="11"/>
        <v>109.28466504139934</v>
      </c>
      <c r="Q44" s="3">
        <f t="shared" si="12"/>
        <v>1825.4388171049332</v>
      </c>
      <c r="R44" s="5">
        <f t="shared" si="13"/>
        <v>0.014400642953893561</v>
      </c>
      <c r="T44" s="22">
        <f t="shared" si="14"/>
        <v>3.3592939800275925</v>
      </c>
      <c r="U44" s="22">
        <f t="shared" si="15"/>
        <v>2.4543242159795335</v>
      </c>
      <c r="V44" s="22">
        <f t="shared" si="16"/>
        <v>1.5493587704287706</v>
      </c>
      <c r="W44" s="22">
        <f t="shared" si="17"/>
        <v>0.6444158372763887</v>
      </c>
      <c r="X44" s="22">
        <f t="shared" si="18"/>
        <v>0.26073908918261884</v>
      </c>
      <c r="Y44" s="22">
        <f t="shared" si="19"/>
        <v>1308.9826377276158</v>
      </c>
      <c r="Z44" s="22">
        <f t="shared" si="20"/>
        <v>1164.9394965325548</v>
      </c>
      <c r="AA44" s="22">
        <f t="shared" si="21"/>
        <v>971.2332524480047</v>
      </c>
      <c r="AB44" s="22">
        <f t="shared" si="22"/>
        <v>652.459598151155</v>
      </c>
      <c r="AC44" s="22">
        <f t="shared" si="23"/>
        <v>387.5290620241069</v>
      </c>
      <c r="AD44" s="22">
        <f aca="true" t="shared" si="24" ref="AD44:AD104">$E$14*$E$15*$E$17/$E$13/$E$33*($E$26/$E$27*(EXP(-$E$27*$E$32*T44)-EXP(-$E$27*T44))+$E$28/$E$29*(EXP(-$E$29*$E$32*T44)-EXP(-$E$29*T44)))</f>
        <v>29.44937533496621</v>
      </c>
      <c r="AE44" s="22">
        <f aca="true" t="shared" si="25" ref="AE44:AE104">$E$14*$E$15*$E$17/$E$13/$E$33*($E$26/$E$27*(EXP(-$E$27*$E$32*U44)-EXP(-$E$27*U44))+$E$28/$E$29*(EXP(-$E$29*$E$32*U44)-EXP(-$E$29*U44)))</f>
        <v>47.18247063625197</v>
      </c>
      <c r="AF44" s="22">
        <f aca="true" t="shared" si="26" ref="AF44:AF104">$E$14*$E$15*$E$17/$E$13/$E$33*($E$26/$E$27*(EXP(-$E$27*$E$32*V44)-EXP(-$E$27*V44))+$E$28/$E$29*(EXP(-$E$29*$E$32*V44)-EXP(-$E$29*V44)))</f>
        <v>85.59572364809003</v>
      </c>
      <c r="AG44" s="22">
        <f aca="true" t="shared" si="27" ref="AG44:AG104">$E$14*$E$15*$E$17/$E$13/$E$33*($E$26/$E$27*(EXP(-$E$27*$E$32*W44)-EXP(-$E$27*W44))+$E$28/$E$29*(EXP(-$E$29*$E$32*W44)-EXP(-$E$29*W44)))</f>
        <v>170.95938366951506</v>
      </c>
      <c r="AH44" s="22">
        <f aca="true" t="shared" si="28" ref="AH44:AH104">$E$14*$E$15*$E$17/$E$13/$E$33*($E$26/$E$27*(EXP(-$E$27*$E$32*X44)-EXP(-$E$27*X44))+$E$28/$E$29*(EXP(-$E$29*$E$32*X44)-EXP(-$E$29*X44)))</f>
        <v>213.23637191817346</v>
      </c>
    </row>
    <row r="45" spans="1:34" ht="16.5">
      <c r="A45" s="20">
        <f>'[1]coil geom 2'!$A26</f>
        <v>2</v>
      </c>
      <c r="B45" s="5">
        <f>'[2]Bf'!$P8</f>
        <v>-0.821585611225844</v>
      </c>
      <c r="C45" s="12">
        <f>'[2]Bf'!$O8</f>
        <v>247.8761242952973</v>
      </c>
      <c r="D45" s="6">
        <f>'[2]Br'!$M8</f>
        <v>-0.04666387906774721</v>
      </c>
      <c r="E45" s="19">
        <f t="shared" si="0"/>
        <v>0.8229097363520455</v>
      </c>
      <c r="F45" s="19">
        <f t="shared" si="1"/>
        <v>0.3872663734272185</v>
      </c>
      <c r="G45" s="19">
        <f t="shared" si="2"/>
        <v>116.84003030652711</v>
      </c>
      <c r="H45" s="19">
        <f t="shared" si="3"/>
        <v>0.021995700715412306</v>
      </c>
      <c r="I45" s="19">
        <f t="shared" si="4"/>
        <v>0.3878905191383669</v>
      </c>
      <c r="J45" s="19">
        <f t="shared" si="5"/>
        <v>1.5515620765534677</v>
      </c>
      <c r="K45" s="3">
        <f t="shared" si="6"/>
        <v>16.219574960160042</v>
      </c>
      <c r="L45" s="3">
        <f t="shared" si="7"/>
        <v>486.84397351370046</v>
      </c>
      <c r="M45" s="3">
        <f t="shared" si="8"/>
        <v>0.005820924728572767</v>
      </c>
      <c r="N45" s="3">
        <f t="shared" si="9"/>
        <v>317.41244884889915</v>
      </c>
      <c r="O45" s="3">
        <f t="shared" si="10"/>
        <v>902.1068536242335</v>
      </c>
      <c r="P45" s="3">
        <f t="shared" si="11"/>
        <v>109.10723494027096</v>
      </c>
      <c r="Q45" s="3">
        <f t="shared" si="12"/>
        <v>1831.6959068119927</v>
      </c>
      <c r="R45" s="5">
        <f t="shared" si="13"/>
        <v>0.014450004298660378</v>
      </c>
      <c r="T45" s="22">
        <f t="shared" si="14"/>
        <v>3.3691800733463926</v>
      </c>
      <c r="U45" s="22">
        <f t="shared" si="15"/>
        <v>2.4601220835494417</v>
      </c>
      <c r="V45" s="22">
        <f t="shared" si="16"/>
        <v>1.5515620765534677</v>
      </c>
      <c r="W45" s="22">
        <f t="shared" si="17"/>
        <v>0.6456059176681892</v>
      </c>
      <c r="X45" s="22">
        <f t="shared" si="18"/>
        <v>0.2838785595205752</v>
      </c>
      <c r="Y45" s="22">
        <f t="shared" si="19"/>
        <v>1310.3705439410337</v>
      </c>
      <c r="Z45" s="22">
        <f t="shared" si="20"/>
        <v>1165.987478268392</v>
      </c>
      <c r="AA45" s="22">
        <f t="shared" si="21"/>
        <v>971.8003745808919</v>
      </c>
      <c r="AB45" s="22">
        <f t="shared" si="22"/>
        <v>653.0685886358636</v>
      </c>
      <c r="AC45" s="22">
        <f t="shared" si="23"/>
        <v>409.30728269498604</v>
      </c>
      <c r="AD45" s="22">
        <f t="shared" si="24"/>
        <v>29.316030850293924</v>
      </c>
      <c r="AE45" s="22">
        <f t="shared" si="25"/>
        <v>47.02212845982264</v>
      </c>
      <c r="AF45" s="22">
        <f t="shared" si="26"/>
        <v>85.45910101659535</v>
      </c>
      <c r="AG45" s="22">
        <f t="shared" si="27"/>
        <v>170.80373517041397</v>
      </c>
      <c r="AH45" s="22">
        <f t="shared" si="28"/>
        <v>212.93517920422886</v>
      </c>
    </row>
    <row r="46" spans="1:34" ht="16.5">
      <c r="A46" s="20">
        <f>'[1]coil geom 2'!$A27</f>
        <v>3</v>
      </c>
      <c r="B46" s="5">
        <f>'[2]Bf'!$P9</f>
        <v>-0.8208176406045933</v>
      </c>
      <c r="C46" s="12">
        <f>'[2]Bf'!$O9</f>
        <v>248.61971105177216</v>
      </c>
      <c r="D46" s="6">
        <f>'[2]Br'!$M9</f>
        <v>-0.08816510333209439</v>
      </c>
      <c r="E46" s="19">
        <f t="shared" si="0"/>
        <v>0.8255390266809015</v>
      </c>
      <c r="F46" s="19">
        <f t="shared" si="1"/>
        <v>0.3869043792621226</v>
      </c>
      <c r="G46" s="19">
        <f t="shared" si="2"/>
        <v>117.19053078094373</v>
      </c>
      <c r="H46" s="19">
        <f t="shared" si="3"/>
        <v>0.041557908711805036</v>
      </c>
      <c r="I46" s="19">
        <f t="shared" si="4"/>
        <v>0.3891298735238753</v>
      </c>
      <c r="J46" s="19">
        <f t="shared" si="5"/>
        <v>1.5565194940955012</v>
      </c>
      <c r="K46" s="3">
        <f t="shared" si="6"/>
        <v>16.18926689428949</v>
      </c>
      <c r="L46" s="3">
        <f t="shared" si="7"/>
        <v>486.4158881505582</v>
      </c>
      <c r="M46" s="3">
        <f t="shared" si="8"/>
        <v>0.020778957234081418</v>
      </c>
      <c r="N46" s="3">
        <f t="shared" si="9"/>
        <v>319.4440270824842</v>
      </c>
      <c r="O46" s="3">
        <f t="shared" si="10"/>
        <v>910.743441847518</v>
      </c>
      <c r="P46" s="3">
        <f t="shared" si="11"/>
        <v>108.28359897948698</v>
      </c>
      <c r="Q46" s="3">
        <f t="shared" si="12"/>
        <v>1841.097001911571</v>
      </c>
      <c r="R46" s="5">
        <f t="shared" si="13"/>
        <v>0.014524168281937196</v>
      </c>
      <c r="T46" s="22">
        <f t="shared" si="14"/>
        <v>3.376134579139377</v>
      </c>
      <c r="U46" s="22">
        <f t="shared" si="15"/>
        <v>2.4654390563029476</v>
      </c>
      <c r="V46" s="22">
        <f t="shared" si="16"/>
        <v>1.5565194940955012</v>
      </c>
      <c r="W46" s="22">
        <f t="shared" si="17"/>
        <v>0.6567908966533021</v>
      </c>
      <c r="X46" s="22">
        <f t="shared" si="18"/>
        <v>0.32288353879684356</v>
      </c>
      <c r="Y46" s="22">
        <f t="shared" si="19"/>
        <v>1311.3448018602403</v>
      </c>
      <c r="Z46" s="22">
        <f t="shared" si="20"/>
        <v>1166.9468586794421</v>
      </c>
      <c r="AA46" s="22">
        <f t="shared" si="21"/>
        <v>973.0741210932482</v>
      </c>
      <c r="AB46" s="22">
        <f t="shared" si="22"/>
        <v>658.7502713465256</v>
      </c>
      <c r="AC46" s="22">
        <f t="shared" si="23"/>
        <v>443.601156258134</v>
      </c>
      <c r="AD46" s="22">
        <f t="shared" si="24"/>
        <v>29.222795751592063</v>
      </c>
      <c r="AE46" s="22">
        <f t="shared" si="25"/>
        <v>46.87578155889366</v>
      </c>
      <c r="AF46" s="22">
        <f t="shared" si="26"/>
        <v>85.15269759364121</v>
      </c>
      <c r="AG46" s="22">
        <f t="shared" si="27"/>
        <v>169.34553989112905</v>
      </c>
      <c r="AH46" s="22">
        <f t="shared" si="28"/>
        <v>210.82118010217891</v>
      </c>
    </row>
    <row r="47" spans="1:34" ht="16.5">
      <c r="A47" s="20">
        <f>'[1]coil geom 2'!$A28</f>
        <v>4</v>
      </c>
      <c r="B47" s="5">
        <f>'[2]Bf'!$P10</f>
        <v>-0.8198187393907777</v>
      </c>
      <c r="C47" s="12">
        <f>'[2]Bf'!$O10</f>
        <v>249.01848455721432</v>
      </c>
      <c r="D47" s="6">
        <f>'[2]Br'!$M10</f>
        <v>-0.12932473383011736</v>
      </c>
      <c r="E47" s="19">
        <f t="shared" si="0"/>
        <v>0.8299564158656251</v>
      </c>
      <c r="F47" s="19">
        <f t="shared" si="1"/>
        <v>0.386433532590515</v>
      </c>
      <c r="G47" s="19">
        <f t="shared" si="2"/>
        <v>117.37849849503384</v>
      </c>
      <c r="H47" s="19">
        <f t="shared" si="3"/>
        <v>0.06095910149899474</v>
      </c>
      <c r="I47" s="19">
        <f t="shared" si="4"/>
        <v>0.3912120744122673</v>
      </c>
      <c r="J47" s="19">
        <f t="shared" si="5"/>
        <v>1.564848297649069</v>
      </c>
      <c r="K47" s="3">
        <f t="shared" si="6"/>
        <v>16.149887530248268</v>
      </c>
      <c r="L47" s="3">
        <f t="shared" si="7"/>
        <v>485.579807128046</v>
      </c>
      <c r="M47" s="3">
        <f t="shared" si="8"/>
        <v>0.04470884947621728</v>
      </c>
      <c r="N47" s="3">
        <f t="shared" si="9"/>
        <v>322.87180918778085</v>
      </c>
      <c r="O47" s="3">
        <f t="shared" si="10"/>
        <v>921.5856146666858</v>
      </c>
      <c r="P47" s="3">
        <f t="shared" si="11"/>
        <v>106.68150406321463</v>
      </c>
      <c r="Q47" s="3">
        <f t="shared" si="12"/>
        <v>1852.9133314254518</v>
      </c>
      <c r="R47" s="5">
        <f t="shared" si="13"/>
        <v>0.014617385726838924</v>
      </c>
      <c r="T47" s="22">
        <f t="shared" si="14"/>
        <v>3.381884442899738</v>
      </c>
      <c r="U47" s="22">
        <f t="shared" si="15"/>
        <v>2.471466303057563</v>
      </c>
      <c r="V47" s="22">
        <f t="shared" si="16"/>
        <v>1.564848297649069</v>
      </c>
      <c r="W47" s="22">
        <f t="shared" si="17"/>
        <v>0.6774628459522964</v>
      </c>
      <c r="X47" s="22">
        <f t="shared" si="18"/>
        <v>0.37250882690320813</v>
      </c>
      <c r="Y47" s="22">
        <f t="shared" si="19"/>
        <v>1312.1490055895913</v>
      </c>
      <c r="Z47" s="22">
        <f t="shared" si="20"/>
        <v>1168.0324648129265</v>
      </c>
      <c r="AA47" s="22">
        <f t="shared" si="21"/>
        <v>975.2070612447172</v>
      </c>
      <c r="AB47" s="22">
        <f t="shared" si="22"/>
        <v>669.0571072659434</v>
      </c>
      <c r="AC47" s="22">
        <f t="shared" si="23"/>
        <v>483.48243442025023</v>
      </c>
      <c r="AD47" s="22">
        <f t="shared" si="24"/>
        <v>29.146062269643323</v>
      </c>
      <c r="AE47" s="22">
        <f t="shared" si="25"/>
        <v>46.710685399883495</v>
      </c>
      <c r="AF47" s="22">
        <f t="shared" si="26"/>
        <v>84.64100990768</v>
      </c>
      <c r="AG47" s="22">
        <f t="shared" si="27"/>
        <v>166.67373682114183</v>
      </c>
      <c r="AH47" s="22">
        <f t="shared" si="28"/>
        <v>206.23602591772456</v>
      </c>
    </row>
    <row r="48" spans="1:34" ht="16.5">
      <c r="A48" s="20">
        <f>'[1]coil geom 2'!$A29</f>
        <v>5</v>
      </c>
      <c r="B48" s="5">
        <f>'[2]Bf'!$P11</f>
        <v>-0.8183791186552796</v>
      </c>
      <c r="C48" s="12">
        <f>'[2]Bf'!$O11</f>
        <v>249.07833636928586</v>
      </c>
      <c r="D48" s="6">
        <f>'[2]Br'!$M11</f>
        <v>-0.17029335958175434</v>
      </c>
      <c r="E48" s="19">
        <f t="shared" si="0"/>
        <v>0.8359092116782976</v>
      </c>
      <c r="F48" s="19">
        <f t="shared" si="1"/>
        <v>0.3857549463376288</v>
      </c>
      <c r="G48" s="19">
        <f t="shared" si="2"/>
        <v>117.40671052052126</v>
      </c>
      <c r="H48" s="19">
        <f t="shared" si="3"/>
        <v>0.08027026141020707</v>
      </c>
      <c r="I48" s="19">
        <f t="shared" si="4"/>
        <v>0.39401801163247585</v>
      </c>
      <c r="J48" s="19">
        <f t="shared" si="5"/>
        <v>1.5760720465299034</v>
      </c>
      <c r="K48" s="3">
        <f t="shared" si="6"/>
        <v>16.093218175595652</v>
      </c>
      <c r="L48" s="3">
        <f t="shared" si="7"/>
        <v>484.12212094757473</v>
      </c>
      <c r="M48" s="3">
        <f t="shared" si="8"/>
        <v>0.07752213668926591</v>
      </c>
      <c r="N48" s="3">
        <f t="shared" si="9"/>
        <v>327.5199631782063</v>
      </c>
      <c r="O48" s="3">
        <f t="shared" si="10"/>
        <v>933.5568051385193</v>
      </c>
      <c r="P48" s="3">
        <f t="shared" si="11"/>
        <v>104.43048016432394</v>
      </c>
      <c r="Q48" s="3">
        <f t="shared" si="12"/>
        <v>1865.8001097409092</v>
      </c>
      <c r="R48" s="5">
        <f t="shared" si="13"/>
        <v>0.014719047799326895</v>
      </c>
      <c r="T48" s="22">
        <f t="shared" si="14"/>
        <v>3.386064963163</v>
      </c>
      <c r="U48" s="22">
        <f t="shared" si="15"/>
        <v>2.4778049911603084</v>
      </c>
      <c r="V48" s="22">
        <f t="shared" si="16"/>
        <v>1.5760720465299034</v>
      </c>
      <c r="W48" s="22">
        <f t="shared" si="17"/>
        <v>0.7063232260531422</v>
      </c>
      <c r="X48" s="22">
        <f t="shared" si="18"/>
        <v>0.42916871466407824</v>
      </c>
      <c r="Y48" s="22">
        <f t="shared" si="19"/>
        <v>1312.732978608301</v>
      </c>
      <c r="Z48" s="22">
        <f t="shared" si="20"/>
        <v>1169.1719579214655</v>
      </c>
      <c r="AA48" s="22">
        <f t="shared" si="21"/>
        <v>978.0675421123492</v>
      </c>
      <c r="AB48" s="22">
        <f t="shared" si="22"/>
        <v>683.0460990862077</v>
      </c>
      <c r="AC48" s="22">
        <f t="shared" si="23"/>
        <v>524.765447964273</v>
      </c>
      <c r="AD48" s="22">
        <f t="shared" si="24"/>
        <v>29.090470889359015</v>
      </c>
      <c r="AE48" s="22">
        <f t="shared" si="25"/>
        <v>46.53797088919794</v>
      </c>
      <c r="AF48" s="22">
        <f t="shared" si="26"/>
        <v>83.95755475240351</v>
      </c>
      <c r="AG48" s="22">
        <f t="shared" si="27"/>
        <v>162.99735067671378</v>
      </c>
      <c r="AH48" s="22">
        <f t="shared" si="28"/>
        <v>199.5690536139454</v>
      </c>
    </row>
    <row r="49" spans="1:34" ht="16.5">
      <c r="A49" s="20">
        <f>'[1]coil geom 2'!$A30</f>
        <v>6</v>
      </c>
      <c r="B49" s="5">
        <f>'[2]Bf'!$P12</f>
        <v>-0.8165897522528507</v>
      </c>
      <c r="C49" s="12">
        <f>'[2]Bf'!$O12</f>
        <v>248.9262978938888</v>
      </c>
      <c r="D49" s="6">
        <f>'[2]Br'!$M12</f>
        <v>-0.21129872517543874</v>
      </c>
      <c r="E49" s="19">
        <f t="shared" si="0"/>
        <v>0.8434844247199457</v>
      </c>
      <c r="F49" s="19">
        <f t="shared" si="1"/>
        <v>0.3849115023581667</v>
      </c>
      <c r="G49" s="19">
        <f t="shared" si="2"/>
        <v>117.33504496530229</v>
      </c>
      <c r="H49" s="19">
        <f t="shared" si="3"/>
        <v>0.09959873918238922</v>
      </c>
      <c r="I49" s="19">
        <f t="shared" si="4"/>
        <v>0.3975886989016948</v>
      </c>
      <c r="J49" s="19">
        <f t="shared" si="5"/>
        <v>1.5903547956067794</v>
      </c>
      <c r="K49" s="3">
        <f t="shared" si="6"/>
        <v>16.02292023752362</v>
      </c>
      <c r="L49" s="3">
        <f t="shared" si="7"/>
        <v>482.2017243575899</v>
      </c>
      <c r="M49" s="3">
        <f t="shared" si="8"/>
        <v>0.11935045011000904</v>
      </c>
      <c r="N49" s="3">
        <f t="shared" si="9"/>
        <v>333.4829920019486</v>
      </c>
      <c r="O49" s="3">
        <f t="shared" si="10"/>
        <v>946.1776256187838</v>
      </c>
      <c r="P49" s="3">
        <f t="shared" si="11"/>
        <v>101.69643132881643</v>
      </c>
      <c r="Q49" s="3">
        <f t="shared" si="12"/>
        <v>1879.7010439947726</v>
      </c>
      <c r="R49" s="5">
        <f t="shared" si="13"/>
        <v>0.014828710412524152</v>
      </c>
      <c r="T49" s="22">
        <f t="shared" si="14"/>
        <v>3.389810517958049</v>
      </c>
      <c r="U49" s="22">
        <f t="shared" si="15"/>
        <v>2.485123584680822</v>
      </c>
      <c r="V49" s="22">
        <f t="shared" si="16"/>
        <v>1.5903547956067794</v>
      </c>
      <c r="W49" s="22">
        <f t="shared" si="17"/>
        <v>0.7422821444551092</v>
      </c>
      <c r="X49" s="22">
        <f t="shared" si="18"/>
        <v>0.4910218420183019</v>
      </c>
      <c r="Y49" s="22">
        <f t="shared" si="19"/>
        <v>1313.2556671950758</v>
      </c>
      <c r="Z49" s="22">
        <f t="shared" si="20"/>
        <v>1170.4848023421794</v>
      </c>
      <c r="AA49" s="22">
        <f t="shared" si="21"/>
        <v>981.6849778930072</v>
      </c>
      <c r="AB49" s="22">
        <f t="shared" si="22"/>
        <v>699.8661508783932</v>
      </c>
      <c r="AC49" s="22">
        <f t="shared" si="23"/>
        <v>565.5965297852636</v>
      </c>
      <c r="AD49" s="22">
        <f t="shared" si="24"/>
        <v>29.04080510100456</v>
      </c>
      <c r="AE49" s="22">
        <f t="shared" si="25"/>
        <v>46.33971233904744</v>
      </c>
      <c r="AF49" s="22">
        <f t="shared" si="26"/>
        <v>83.09782845505715</v>
      </c>
      <c r="AG49" s="22">
        <f t="shared" si="27"/>
        <v>158.51012443304091</v>
      </c>
      <c r="AH49" s="22">
        <f t="shared" si="28"/>
        <v>191.49368631593205</v>
      </c>
    </row>
    <row r="50" spans="1:34" ht="16.5">
      <c r="A50" s="20">
        <f>'[1]coil geom 2'!$A31</f>
        <v>7</v>
      </c>
      <c r="B50" s="5">
        <f>'[2]Bf'!$P13</f>
        <v>-0.814521089821648</v>
      </c>
      <c r="C50" s="12">
        <f>'[2]Bf'!$O13</f>
        <v>248.45779899296454</v>
      </c>
      <c r="D50" s="6">
        <f>'[2]Br'!$M13</f>
        <v>-0.25243209734431343</v>
      </c>
      <c r="E50" s="19">
        <f t="shared" si="0"/>
        <v>0.8527406226596068</v>
      </c>
      <c r="F50" s="19">
        <f t="shared" si="1"/>
        <v>0.38393640811767515</v>
      </c>
      <c r="G50" s="19">
        <f t="shared" si="2"/>
        <v>117.11421116802475</v>
      </c>
      <c r="H50" s="19">
        <f t="shared" si="3"/>
        <v>0.11898755472274966</v>
      </c>
      <c r="I50" s="19">
        <f t="shared" si="4"/>
        <v>0.40195174294584335</v>
      </c>
      <c r="J50" s="19">
        <f t="shared" si="5"/>
        <v>1.6078069717833736</v>
      </c>
      <c r="K50" s="3">
        <f t="shared" si="6"/>
        <v>15.94184151045481</v>
      </c>
      <c r="L50" s="3">
        <f t="shared" si="7"/>
        <v>479.84183370305965</v>
      </c>
      <c r="M50" s="3">
        <f t="shared" si="8"/>
        <v>0.1703411044835131</v>
      </c>
      <c r="N50" s="3">
        <f t="shared" si="9"/>
        <v>340.842277635025</v>
      </c>
      <c r="O50" s="3">
        <f t="shared" si="10"/>
        <v>959.0491827981541</v>
      </c>
      <c r="P50" s="3">
        <f t="shared" si="11"/>
        <v>98.65086082984536</v>
      </c>
      <c r="Q50" s="3">
        <f t="shared" si="12"/>
        <v>1894.4963375810225</v>
      </c>
      <c r="R50" s="5">
        <f t="shared" si="13"/>
        <v>0.014945428507010345</v>
      </c>
      <c r="T50" s="22">
        <f t="shared" si="14"/>
        <v>3.3925319522933988</v>
      </c>
      <c r="U50" s="22">
        <f t="shared" si="15"/>
        <v>2.4932133005939465</v>
      </c>
      <c r="V50" s="22">
        <f t="shared" si="16"/>
        <v>1.6078069717833736</v>
      </c>
      <c r="W50" s="22">
        <f t="shared" si="17"/>
        <v>0.784898169256142</v>
      </c>
      <c r="X50" s="22">
        <f t="shared" si="18"/>
        <v>0.5560379438651871</v>
      </c>
      <c r="Y50" s="22">
        <f t="shared" si="19"/>
        <v>1313.635130236147</v>
      </c>
      <c r="Z50" s="22">
        <f t="shared" si="20"/>
        <v>1171.9324938422842</v>
      </c>
      <c r="AA50" s="22">
        <f t="shared" si="21"/>
        <v>986.071259751506</v>
      </c>
      <c r="AB50" s="22">
        <f t="shared" si="22"/>
        <v>718.994306427172</v>
      </c>
      <c r="AC50" s="22">
        <f t="shared" si="23"/>
        <v>604.6127237336613</v>
      </c>
      <c r="AD50" s="22">
        <f t="shared" si="24"/>
        <v>29.00480270472324</v>
      </c>
      <c r="AE50" s="22">
        <f t="shared" si="25"/>
        <v>46.12199576954273</v>
      </c>
      <c r="AF50" s="22">
        <f t="shared" si="26"/>
        <v>82.06233749898918</v>
      </c>
      <c r="AG50" s="22">
        <f t="shared" si="27"/>
        <v>153.3332430348855</v>
      </c>
      <c r="AH50" s="22">
        <f t="shared" si="28"/>
        <v>182.73192514108612</v>
      </c>
    </row>
    <row r="51" spans="1:34" ht="16.5">
      <c r="A51" s="20">
        <f>'[1]coil geom 2'!$A32</f>
        <v>8</v>
      </c>
      <c r="B51" s="5">
        <f>'[2]Bf'!$P14</f>
        <v>-0.811908099555227</v>
      </c>
      <c r="C51" s="12">
        <f>'[2]Bf'!$O14</f>
        <v>247.71187929577997</v>
      </c>
      <c r="D51" s="6">
        <f>'[2]Br'!$M14</f>
        <v>-0.2939766016246563</v>
      </c>
      <c r="E51" s="19">
        <f t="shared" si="0"/>
        <v>0.863491172176162</v>
      </c>
      <c r="F51" s="19">
        <f t="shared" si="1"/>
        <v>0.38270473700458496</v>
      </c>
      <c r="G51" s="19">
        <f t="shared" si="2"/>
        <v>116.76261102794247</v>
      </c>
      <c r="H51" s="19">
        <f t="shared" si="3"/>
        <v>0.13857016338659262</v>
      </c>
      <c r="I51" s="19">
        <f t="shared" si="4"/>
        <v>0.40701917142406874</v>
      </c>
      <c r="J51" s="19">
        <f t="shared" si="5"/>
        <v>1.6280766856962752</v>
      </c>
      <c r="K51" s="3">
        <f t="shared" si="6"/>
        <v>15.839722459100352</v>
      </c>
      <c r="L51" s="3">
        <f t="shared" si="7"/>
        <v>476.79330605843234</v>
      </c>
      <c r="M51" s="3">
        <f t="shared" si="8"/>
        <v>0.23102332908342443</v>
      </c>
      <c r="N51" s="3">
        <f t="shared" si="9"/>
        <v>349.4904863337121</v>
      </c>
      <c r="O51" s="3">
        <f t="shared" si="10"/>
        <v>972.0153427850876</v>
      </c>
      <c r="P51" s="3">
        <f t="shared" si="11"/>
        <v>95.40954254133221</v>
      </c>
      <c r="Q51" s="3">
        <f t="shared" si="12"/>
        <v>1909.7794235067481</v>
      </c>
      <c r="R51" s="5">
        <f t="shared" si="13"/>
        <v>0.015065994730094774</v>
      </c>
      <c r="T51" s="22">
        <f t="shared" si="14"/>
        <v>3.3941435169877665</v>
      </c>
      <c r="U51" s="22">
        <f t="shared" si="15"/>
        <v>2.5018710600782894</v>
      </c>
      <c r="V51" s="22">
        <f t="shared" si="16"/>
        <v>1.6280766856962752</v>
      </c>
      <c r="W51" s="22">
        <f t="shared" si="17"/>
        <v>0.8330875666228617</v>
      </c>
      <c r="X51" s="22">
        <f t="shared" si="18"/>
        <v>0.6241493400771656</v>
      </c>
      <c r="Y51" s="22">
        <f t="shared" si="19"/>
        <v>1313.8597155920206</v>
      </c>
      <c r="Z51" s="22">
        <f t="shared" si="20"/>
        <v>1173.477811853238</v>
      </c>
      <c r="AA51" s="22">
        <f t="shared" si="21"/>
        <v>991.1198179867358</v>
      </c>
      <c r="AB51" s="22">
        <f t="shared" si="22"/>
        <v>739.666016955195</v>
      </c>
      <c r="AC51" s="22">
        <f t="shared" si="23"/>
        <v>641.9533515382484</v>
      </c>
      <c r="AD51" s="22">
        <f t="shared" si="24"/>
        <v>28.983516090946747</v>
      </c>
      <c r="AE51" s="22">
        <f t="shared" si="25"/>
        <v>45.890643539311824</v>
      </c>
      <c r="AF51" s="22">
        <f t="shared" si="26"/>
        <v>80.88008112091343</v>
      </c>
      <c r="AG51" s="22">
        <f t="shared" si="27"/>
        <v>147.66956883929632</v>
      </c>
      <c r="AH51" s="22">
        <f t="shared" si="28"/>
        <v>173.62390311619276</v>
      </c>
    </row>
    <row r="52" spans="1:34" ht="16.5">
      <c r="A52" s="20">
        <f>'[1]coil geom 2'!$A33</f>
        <v>9</v>
      </c>
      <c r="B52" s="5">
        <f>'[2]Bf'!$P15</f>
        <v>-0.808983216110299</v>
      </c>
      <c r="C52" s="12">
        <f>'[2]Bf'!$O15</f>
        <v>246.684348194236</v>
      </c>
      <c r="D52" s="6">
        <f>'[2]Br'!$M15</f>
        <v>-0.3360578703147423</v>
      </c>
      <c r="E52" s="19">
        <f t="shared" si="0"/>
        <v>0.8760072694610718</v>
      </c>
      <c r="F52" s="19">
        <f t="shared" si="1"/>
        <v>0.38132605048800333</v>
      </c>
      <c r="G52" s="19">
        <f t="shared" si="2"/>
        <v>116.27826924074287</v>
      </c>
      <c r="H52" s="19">
        <f t="shared" si="3"/>
        <v>0.15840578379200673</v>
      </c>
      <c r="I52" s="19">
        <f t="shared" si="4"/>
        <v>0.41291881662082097</v>
      </c>
      <c r="J52" s="19">
        <f t="shared" si="5"/>
        <v>1.6516752664832839</v>
      </c>
      <c r="K52" s="3">
        <f t="shared" si="6"/>
        <v>15.725803428774846</v>
      </c>
      <c r="L52" s="3">
        <f t="shared" si="7"/>
        <v>473.2978430495888</v>
      </c>
      <c r="M52" s="3">
        <f t="shared" si="8"/>
        <v>0.30189675794830373</v>
      </c>
      <c r="N52" s="3">
        <f t="shared" si="9"/>
        <v>359.6954750381649</v>
      </c>
      <c r="O52" s="3">
        <f t="shared" si="10"/>
        <v>985.0401872755959</v>
      </c>
      <c r="P52" s="3">
        <f t="shared" si="11"/>
        <v>92.04285270026091</v>
      </c>
      <c r="Q52" s="3">
        <f t="shared" si="12"/>
        <v>1926.1040582503338</v>
      </c>
      <c r="R52" s="5">
        <f t="shared" si="13"/>
        <v>0.015194777592654878</v>
      </c>
      <c r="T52" s="22">
        <f t="shared" si="14"/>
        <v>3.395173134993116</v>
      </c>
      <c r="U52" s="22">
        <f t="shared" si="15"/>
        <v>2.5116511904863894</v>
      </c>
      <c r="V52" s="22">
        <f t="shared" si="16"/>
        <v>1.6516752664832839</v>
      </c>
      <c r="W52" s="22">
        <f t="shared" si="17"/>
        <v>0.8866335580733302</v>
      </c>
      <c r="X52" s="22">
        <f t="shared" si="18"/>
        <v>0.6947340094159314</v>
      </c>
      <c r="Y52" s="22">
        <f t="shared" si="19"/>
        <v>1314.003153790543</v>
      </c>
      <c r="Z52" s="22">
        <f t="shared" si="20"/>
        <v>1175.2184811267948</v>
      </c>
      <c r="AA52" s="22">
        <f t="shared" si="21"/>
        <v>996.9368222852609</v>
      </c>
      <c r="AB52" s="22">
        <f t="shared" si="22"/>
        <v>761.5594620154613</v>
      </c>
      <c r="AC52" s="22">
        <f t="shared" si="23"/>
        <v>677.4830171599192</v>
      </c>
      <c r="AD52" s="22">
        <f t="shared" si="24"/>
        <v>28.969929081508905</v>
      </c>
      <c r="AE52" s="22">
        <f t="shared" si="25"/>
        <v>45.631335945288264</v>
      </c>
      <c r="AF52" s="22">
        <f t="shared" si="26"/>
        <v>79.53079061949242</v>
      </c>
      <c r="AG52" s="22">
        <f t="shared" si="27"/>
        <v>141.61634110862346</v>
      </c>
      <c r="AH52" s="22">
        <f t="shared" si="28"/>
        <v>164.4658667463915</v>
      </c>
    </row>
    <row r="53" spans="1:34" ht="16.5">
      <c r="A53" s="20">
        <f>'[1]coil geom 2'!$A34</f>
        <v>10</v>
      </c>
      <c r="B53" s="5">
        <f>'[2]Bf'!$P16</f>
        <v>-0.805486638655367</v>
      </c>
      <c r="C53" s="12">
        <f>'[2]Bf'!$O16</f>
        <v>245.26913205326798</v>
      </c>
      <c r="D53" s="6">
        <f>'[2]Br'!$M16</f>
        <v>-0.3788205015613247</v>
      </c>
      <c r="E53" s="19">
        <f t="shared" si="0"/>
        <v>0.8901200466540989</v>
      </c>
      <c r="F53" s="19">
        <f t="shared" si="1"/>
        <v>0.3796778876527772</v>
      </c>
      <c r="G53" s="19">
        <f t="shared" si="2"/>
        <v>115.61118644980813</v>
      </c>
      <c r="H53" s="19">
        <f t="shared" si="3"/>
        <v>0.17856257438667203</v>
      </c>
      <c r="I53" s="19">
        <f t="shared" si="4"/>
        <v>0.4195710802046188</v>
      </c>
      <c r="J53" s="19">
        <f t="shared" si="5"/>
        <v>1.6782843208184755</v>
      </c>
      <c r="K53" s="3">
        <f t="shared" si="6"/>
        <v>15.590157453265693</v>
      </c>
      <c r="L53" s="3">
        <f t="shared" si="7"/>
        <v>469.04483743580585</v>
      </c>
      <c r="M53" s="3">
        <f t="shared" si="8"/>
        <v>0.38361648091071293</v>
      </c>
      <c r="N53" s="3">
        <f t="shared" si="9"/>
        <v>371.378466168021</v>
      </c>
      <c r="O53" s="3">
        <f t="shared" si="10"/>
        <v>997.993176958845</v>
      </c>
      <c r="P53" s="3">
        <f t="shared" si="11"/>
        <v>88.62103289948197</v>
      </c>
      <c r="Q53" s="3">
        <f t="shared" si="12"/>
        <v>1943.0112873963303</v>
      </c>
      <c r="R53" s="5">
        <f t="shared" si="13"/>
        <v>0.015328156464622386</v>
      </c>
      <c r="T53" s="22">
        <f t="shared" si="14"/>
        <v>3.3945403766315625</v>
      </c>
      <c r="U53" s="22">
        <f t="shared" si="15"/>
        <v>2.521888152287422</v>
      </c>
      <c r="V53" s="22">
        <f t="shared" si="16"/>
        <v>1.6782843208184755</v>
      </c>
      <c r="W53" s="22">
        <f t="shared" si="17"/>
        <v>0.9450183041371969</v>
      </c>
      <c r="X53" s="22">
        <f t="shared" si="18"/>
        <v>0.7675831248765853</v>
      </c>
      <c r="Y53" s="22">
        <f t="shared" si="19"/>
        <v>1313.9150073457076</v>
      </c>
      <c r="Z53" s="22">
        <f t="shared" si="20"/>
        <v>1177.0348331922125</v>
      </c>
      <c r="AA53" s="22">
        <f t="shared" si="21"/>
        <v>1003.4196285010689</v>
      </c>
      <c r="AB53" s="22">
        <f t="shared" si="22"/>
        <v>784.2733661670491</v>
      </c>
      <c r="AC53" s="22">
        <f t="shared" si="23"/>
        <v>711.3230495881868</v>
      </c>
      <c r="AD53" s="22">
        <f t="shared" si="24"/>
        <v>28.97827787805138</v>
      </c>
      <c r="AE53" s="22">
        <f t="shared" si="25"/>
        <v>45.36220855913783</v>
      </c>
      <c r="AF53" s="22">
        <f t="shared" si="26"/>
        <v>78.04363988622829</v>
      </c>
      <c r="AG53" s="22">
        <f t="shared" si="27"/>
        <v>135.30323032430158</v>
      </c>
      <c r="AH53" s="22">
        <f t="shared" si="28"/>
        <v>155.41780784969077</v>
      </c>
    </row>
    <row r="54" spans="1:34" ht="16.5">
      <c r="A54" s="20">
        <f>'[1]coil geom 2'!$A35</f>
        <v>11</v>
      </c>
      <c r="B54" s="5">
        <f>'[2]Bf'!$P17</f>
        <v>-0.8015244467186982</v>
      </c>
      <c r="C54" s="12">
        <f>'[2]Bf'!$O17</f>
        <v>243.52097485084414</v>
      </c>
      <c r="D54" s="6">
        <f>'[2]Br'!$M17</f>
        <v>-0.42258181905155917</v>
      </c>
      <c r="E54" s="19">
        <f t="shared" si="0"/>
        <v>0.9060997916789518</v>
      </c>
      <c r="F54" s="19">
        <f t="shared" si="1"/>
        <v>0.3778102506333717</v>
      </c>
      <c r="G54" s="19">
        <f t="shared" si="2"/>
        <v>114.78716702844409</v>
      </c>
      <c r="H54" s="19">
        <f t="shared" si="3"/>
        <v>0.19919011032361966</v>
      </c>
      <c r="I54" s="19">
        <f t="shared" si="4"/>
        <v>0.4271033663346462</v>
      </c>
      <c r="J54" s="19">
        <f t="shared" si="5"/>
        <v>1.7084134653385845</v>
      </c>
      <c r="K54" s="3">
        <f t="shared" si="6"/>
        <v>15.437158590671414</v>
      </c>
      <c r="L54" s="3">
        <f t="shared" si="7"/>
        <v>464.1788967145135</v>
      </c>
      <c r="M54" s="3">
        <f t="shared" si="8"/>
        <v>0.4773664842192712</v>
      </c>
      <c r="N54" s="3">
        <f t="shared" si="9"/>
        <v>384.83238763130703</v>
      </c>
      <c r="O54" s="3">
        <f t="shared" si="10"/>
        <v>1010.984518263774</v>
      </c>
      <c r="P54" s="3">
        <f t="shared" si="11"/>
        <v>85.15690456740747</v>
      </c>
      <c r="Q54" s="3">
        <f t="shared" si="12"/>
        <v>1961.0672322518928</v>
      </c>
      <c r="R54" s="5">
        <f t="shared" si="13"/>
        <v>0.015470597401356997</v>
      </c>
      <c r="T54" s="22">
        <f t="shared" si="14"/>
        <v>3.39312018000317</v>
      </c>
      <c r="U54" s="22">
        <f t="shared" si="15"/>
        <v>2.5333026665942477</v>
      </c>
      <c r="V54" s="22">
        <f t="shared" si="16"/>
        <v>1.7084134653385845</v>
      </c>
      <c r="W54" s="22">
        <f t="shared" si="17"/>
        <v>1.0081800731390842</v>
      </c>
      <c r="X54" s="22">
        <f t="shared" si="18"/>
        <v>0.8431333669990425</v>
      </c>
      <c r="Y54" s="22">
        <f t="shared" si="19"/>
        <v>1313.7171154153891</v>
      </c>
      <c r="Z54" s="22">
        <f t="shared" si="20"/>
        <v>1179.0533818381193</v>
      </c>
      <c r="AA54" s="22">
        <f t="shared" si="21"/>
        <v>1010.6652654007088</v>
      </c>
      <c r="AB54" s="22">
        <f t="shared" si="22"/>
        <v>807.6305287829784</v>
      </c>
      <c r="AC54" s="22">
        <f t="shared" si="23"/>
        <v>743.8562998816741</v>
      </c>
      <c r="AD54" s="22">
        <f t="shared" si="24"/>
        <v>28.997030153525497</v>
      </c>
      <c r="AE54" s="22">
        <f t="shared" si="25"/>
        <v>45.06485999902068</v>
      </c>
      <c r="AF54" s="22">
        <f t="shared" si="26"/>
        <v>76.40254587639022</v>
      </c>
      <c r="AG54" s="22">
        <f t="shared" si="27"/>
        <v>128.80545182119275</v>
      </c>
      <c r="AH54" s="22">
        <f t="shared" si="28"/>
        <v>146.5146349869082</v>
      </c>
    </row>
    <row r="55" spans="1:34" ht="16.5">
      <c r="A55" s="20">
        <f>'[1]coil geom 2'!$A36</f>
        <v>12</v>
      </c>
      <c r="B55" s="5">
        <f>'[2]Bf'!$P18</f>
        <v>-0.7970047609221869</v>
      </c>
      <c r="C55" s="12">
        <f>'[2]Bf'!$O18</f>
        <v>241.13815804634072</v>
      </c>
      <c r="D55" s="6">
        <f>'[2]Br'!$M18</f>
        <v>-0.4676103714250752</v>
      </c>
      <c r="E55" s="19">
        <f t="shared" si="0"/>
        <v>0.924054137156979</v>
      </c>
      <c r="F55" s="19">
        <f t="shared" si="1"/>
        <v>0.37567983074343003</v>
      </c>
      <c r="G55" s="19">
        <f t="shared" si="2"/>
        <v>113.66399153728055</v>
      </c>
      <c r="H55" s="19">
        <f t="shared" si="3"/>
        <v>0.22041497592508846</v>
      </c>
      <c r="I55" s="19">
        <f t="shared" si="4"/>
        <v>0.43556640921846757</v>
      </c>
      <c r="J55" s="19">
        <f t="shared" si="5"/>
        <v>1.7422656368738703</v>
      </c>
      <c r="K55" s="3">
        <f t="shared" si="6"/>
        <v>15.263553426454726</v>
      </c>
      <c r="L55" s="3">
        <f t="shared" si="7"/>
        <v>458.4732147275147</v>
      </c>
      <c r="M55" s="3">
        <f t="shared" si="8"/>
        <v>0.5845189260889831</v>
      </c>
      <c r="N55" s="3">
        <f t="shared" si="9"/>
        <v>400.23437455348903</v>
      </c>
      <c r="O55" s="3">
        <f t="shared" si="10"/>
        <v>1023.9515156308826</v>
      </c>
      <c r="P55" s="3">
        <f t="shared" si="11"/>
        <v>81.68267832230774</v>
      </c>
      <c r="Q55" s="3">
        <f t="shared" si="12"/>
        <v>1980.1898555867378</v>
      </c>
      <c r="R55" s="5">
        <f t="shared" si="13"/>
        <v>0.015621453222108981</v>
      </c>
      <c r="T55" s="22">
        <f t="shared" si="14"/>
        <v>3.388935090796135</v>
      </c>
      <c r="U55" s="22">
        <f t="shared" si="15"/>
        <v>2.545070556831716</v>
      </c>
      <c r="V55" s="22">
        <f t="shared" si="16"/>
        <v>1.7422656368738703</v>
      </c>
      <c r="W55" s="22">
        <f t="shared" si="17"/>
        <v>1.076660243609303</v>
      </c>
      <c r="X55" s="22">
        <f t="shared" si="18"/>
        <v>0.9211445768519146</v>
      </c>
      <c r="Y55" s="22">
        <f t="shared" si="19"/>
        <v>1313.1335465236675</v>
      </c>
      <c r="Z55" s="22">
        <f t="shared" si="20"/>
        <v>1181.12703731788</v>
      </c>
      <c r="AA55" s="22">
        <f t="shared" si="21"/>
        <v>1018.689996193368</v>
      </c>
      <c r="AB55" s="22">
        <f t="shared" si="22"/>
        <v>831.6837541139076</v>
      </c>
      <c r="AC55" s="22">
        <f t="shared" si="23"/>
        <v>775.1232440055905</v>
      </c>
      <c r="AD55" s="22">
        <f t="shared" si="24"/>
        <v>29.05240124973286</v>
      </c>
      <c r="AE55" s="22">
        <f t="shared" si="25"/>
        <v>44.7612934768695</v>
      </c>
      <c r="AF55" s="22">
        <f t="shared" si="26"/>
        <v>74.61139574161476</v>
      </c>
      <c r="AG55" s="22">
        <f t="shared" si="27"/>
        <v>122.13959551070282</v>
      </c>
      <c r="AH55" s="22">
        <f t="shared" si="28"/>
        <v>137.8487056326187</v>
      </c>
    </row>
    <row r="56" spans="1:34" ht="16.5">
      <c r="A56" s="20">
        <f>'[1]coil geom 2'!$A37</f>
        <v>13</v>
      </c>
      <c r="B56" s="5">
        <f>'[2]Bf'!$P19</f>
        <v>-0.7918310116276626</v>
      </c>
      <c r="C56" s="12">
        <f>'[2]Bf'!$O19</f>
        <v>238.16823057209103</v>
      </c>
      <c r="D56" s="6">
        <f>'[2]Br'!$M19</f>
        <v>-0.5142884104791888</v>
      </c>
      <c r="E56" s="19">
        <f t="shared" si="0"/>
        <v>0.9441869095303631</v>
      </c>
      <c r="F56" s="19">
        <f t="shared" si="1"/>
        <v>0.37324110847403363</v>
      </c>
      <c r="G56" s="19">
        <f t="shared" si="2"/>
        <v>112.26407285981195</v>
      </c>
      <c r="H56" s="19">
        <f t="shared" si="3"/>
        <v>0.2424173511568177</v>
      </c>
      <c r="I56" s="19">
        <f t="shared" si="4"/>
        <v>0.4450562854255776</v>
      </c>
      <c r="J56" s="19">
        <f t="shared" si="5"/>
        <v>1.7802251417023107</v>
      </c>
      <c r="K56" s="3">
        <f t="shared" si="6"/>
        <v>15.066030182531046</v>
      </c>
      <c r="L56" s="3">
        <f t="shared" si="7"/>
        <v>451.8724358241995</v>
      </c>
      <c r="M56" s="3">
        <f t="shared" si="8"/>
        <v>0.7070396719113556</v>
      </c>
      <c r="N56" s="3">
        <f t="shared" si="9"/>
        <v>417.8645261673063</v>
      </c>
      <c r="O56" s="3">
        <f t="shared" si="10"/>
        <v>1037.010706335837</v>
      </c>
      <c r="P56" s="3">
        <f t="shared" si="11"/>
        <v>78.19800084827122</v>
      </c>
      <c r="Q56" s="3">
        <f t="shared" si="12"/>
        <v>2000.7187390300564</v>
      </c>
      <c r="R56" s="5">
        <f t="shared" si="13"/>
        <v>0.015783402840983736</v>
      </c>
      <c r="T56" s="22">
        <f t="shared" si="14"/>
        <v>3.382652846985894</v>
      </c>
      <c r="U56" s="22">
        <f t="shared" si="15"/>
        <v>2.557759454513822</v>
      </c>
      <c r="V56" s="22">
        <f t="shared" si="16"/>
        <v>1.7802251417023107</v>
      </c>
      <c r="W56" s="22">
        <f t="shared" si="17"/>
        <v>1.1504541134718431</v>
      </c>
      <c r="X56" s="22">
        <f t="shared" si="18"/>
        <v>1.0025780584675985</v>
      </c>
      <c r="Y56" s="22">
        <f t="shared" si="19"/>
        <v>1312.2563896124163</v>
      </c>
      <c r="Z56" s="22">
        <f t="shared" si="20"/>
        <v>1183.3546499261938</v>
      </c>
      <c r="AA56" s="22">
        <f t="shared" si="21"/>
        <v>1027.5472240824806</v>
      </c>
      <c r="AB56" s="22">
        <f t="shared" si="22"/>
        <v>856.2888976748065</v>
      </c>
      <c r="AC56" s="22">
        <f t="shared" si="23"/>
        <v>805.6063703832879</v>
      </c>
      <c r="AD56" s="22">
        <f t="shared" si="24"/>
        <v>29.13583171974234</v>
      </c>
      <c r="AE56" s="22">
        <f t="shared" si="25"/>
        <v>44.43732691430144</v>
      </c>
      <c r="AF56" s="22">
        <f t="shared" si="26"/>
        <v>72.66723490175706</v>
      </c>
      <c r="AG56" s="22">
        <f t="shared" si="27"/>
        <v>115.38157548656808</v>
      </c>
      <c r="AH56" s="22">
        <f t="shared" si="28"/>
        <v>129.3680352189872</v>
      </c>
    </row>
    <row r="57" spans="1:34" ht="16.5">
      <c r="A57" s="20">
        <f>'[1]coil geom 2'!$A38</f>
        <v>14</v>
      </c>
      <c r="B57" s="5">
        <f>'[2]Bf'!$P20</f>
        <v>-0.7860744857851696</v>
      </c>
      <c r="C57" s="12">
        <f>'[2]Bf'!$O20</f>
        <v>234.15578260976827</v>
      </c>
      <c r="D57" s="6">
        <f>'[2]Br'!$M20</f>
        <v>-0.5627596874814667</v>
      </c>
      <c r="E57" s="19">
        <f t="shared" si="0"/>
        <v>0.96675310346368</v>
      </c>
      <c r="F57" s="19">
        <f t="shared" si="1"/>
        <v>0.37052768596991253</v>
      </c>
      <c r="G57" s="19">
        <f t="shared" si="2"/>
        <v>110.37274692895039</v>
      </c>
      <c r="H57" s="19">
        <f t="shared" si="3"/>
        <v>0.265264995277618</v>
      </c>
      <c r="I57" s="19">
        <f t="shared" si="4"/>
        <v>0.45569319041417866</v>
      </c>
      <c r="J57" s="19">
        <f t="shared" si="5"/>
        <v>1.8227727616567144</v>
      </c>
      <c r="K57" s="3">
        <f t="shared" si="6"/>
        <v>14.847769621229915</v>
      </c>
      <c r="L57" s="3">
        <f t="shared" si="7"/>
        <v>444.2580152032953</v>
      </c>
      <c r="M57" s="3">
        <f t="shared" si="8"/>
        <v>0.8465961070637964</v>
      </c>
      <c r="N57" s="3">
        <f t="shared" si="9"/>
        <v>438.0772538270734</v>
      </c>
      <c r="O57" s="3">
        <f t="shared" si="10"/>
        <v>1050.082583146416</v>
      </c>
      <c r="P57" s="3">
        <f t="shared" si="11"/>
        <v>74.73231330661726</v>
      </c>
      <c r="Q57" s="3">
        <f t="shared" si="12"/>
        <v>2022.8445312116958</v>
      </c>
      <c r="R57" s="5">
        <f t="shared" si="13"/>
        <v>0.015957950259551927</v>
      </c>
      <c r="T57" s="22">
        <f t="shared" si="14"/>
        <v>3.3717010416307414</v>
      </c>
      <c r="U57" s="22">
        <f t="shared" si="15"/>
        <v>2.5704688629693777</v>
      </c>
      <c r="V57" s="22">
        <f t="shared" si="16"/>
        <v>1.8227727616567144</v>
      </c>
      <c r="W57" s="22">
        <f t="shared" si="17"/>
        <v>1.2304222891192684</v>
      </c>
      <c r="X57" s="22">
        <f t="shared" si="18"/>
        <v>1.0870260264900065</v>
      </c>
      <c r="Y57" s="22">
        <f t="shared" si="19"/>
        <v>1310.7239053310748</v>
      </c>
      <c r="Z57" s="22">
        <f t="shared" si="20"/>
        <v>1185.577259561397</v>
      </c>
      <c r="AA57" s="22">
        <f t="shared" si="21"/>
        <v>1037.3044593165337</v>
      </c>
      <c r="AB57" s="22">
        <f t="shared" si="22"/>
        <v>881.5885711428812</v>
      </c>
      <c r="AC57" s="22">
        <f t="shared" si="23"/>
        <v>835.2187203801928</v>
      </c>
      <c r="AD57" s="22">
        <f t="shared" si="24"/>
        <v>29.282179683341603</v>
      </c>
      <c r="AE57" s="22">
        <f t="shared" si="25"/>
        <v>44.1162874788485</v>
      </c>
      <c r="AF57" s="22">
        <f t="shared" si="26"/>
        <v>70.56607820649772</v>
      </c>
      <c r="AG57" s="22">
        <f t="shared" si="27"/>
        <v>108.5329197481071</v>
      </c>
      <c r="AH57" s="22">
        <f t="shared" si="28"/>
        <v>121.16410141629133</v>
      </c>
    </row>
    <row r="58" spans="1:34" ht="16.5">
      <c r="A58" s="16">
        <f>J29</f>
        <v>15.673373548625944</v>
      </c>
      <c r="B58" s="5">
        <f>'[2]Bf'!$P21</f>
        <v>-0.7797235727397585</v>
      </c>
      <c r="C58" s="12">
        <f>'[2]Bf'!$O21</f>
        <v>228.70524440167958</v>
      </c>
      <c r="D58" s="6">
        <f>'[2]Br'!$M21</f>
        <v>-0.6155142377819834</v>
      </c>
      <c r="E58" s="19">
        <f t="shared" si="0"/>
        <v>0.9933914771118129</v>
      </c>
      <c r="F58" s="19">
        <f t="shared" si="1"/>
        <v>0.36753409037933465</v>
      </c>
      <c r="G58" s="19">
        <f t="shared" si="2"/>
        <v>107.80355616388384</v>
      </c>
      <c r="H58" s="19">
        <f t="shared" si="3"/>
        <v>0.2901316228055543</v>
      </c>
      <c r="I58" s="19">
        <f t="shared" si="4"/>
        <v>0.46824957676729334</v>
      </c>
      <c r="J58" s="19">
        <f t="shared" si="5"/>
        <v>1.8729983070691734</v>
      </c>
      <c r="K58" s="3">
        <f t="shared" si="6"/>
        <v>14.608820335515786</v>
      </c>
      <c r="L58" s="3">
        <f t="shared" si="7"/>
        <v>435.4759941763079</v>
      </c>
      <c r="M58" s="3">
        <f t="shared" si="8"/>
        <v>1.0127599393312188</v>
      </c>
      <c r="N58" s="3">
        <f t="shared" si="9"/>
        <v>462.55184052871164</v>
      </c>
      <c r="O58" s="3">
        <f t="shared" si="10"/>
        <v>1063.8564960109604</v>
      </c>
      <c r="P58" s="3">
        <f t="shared" si="11"/>
        <v>71.13452130977686</v>
      </c>
      <c r="Q58" s="3">
        <f t="shared" si="12"/>
        <v>2048.640432300604</v>
      </c>
      <c r="R58" s="5">
        <f>Q58*J$35*(A58-A57)</f>
        <v>0.0270441440702675</v>
      </c>
      <c r="T58" s="22">
        <f t="shared" si="14"/>
        <v>3.355500500215238</v>
      </c>
      <c r="U58" s="22">
        <f t="shared" si="15"/>
        <v>2.58449073466705</v>
      </c>
      <c r="V58" s="22">
        <f t="shared" si="16"/>
        <v>1.8729983070691734</v>
      </c>
      <c r="W58" s="22">
        <f t="shared" si="17"/>
        <v>1.3209748328629096</v>
      </c>
      <c r="X58" s="22">
        <f t="shared" si="18"/>
        <v>1.179045338356179</v>
      </c>
      <c r="Y58" s="22">
        <f t="shared" si="19"/>
        <v>1308.4491464085547</v>
      </c>
      <c r="Z58" s="22">
        <f t="shared" si="20"/>
        <v>1188.0194830043963</v>
      </c>
      <c r="AA58" s="22">
        <f t="shared" si="21"/>
        <v>1048.600335021441</v>
      </c>
      <c r="AB58" s="22">
        <f t="shared" si="22"/>
        <v>908.7248743033956</v>
      </c>
      <c r="AC58" s="22">
        <f t="shared" si="23"/>
        <v>865.4886413170152</v>
      </c>
      <c r="AD58" s="22">
        <f t="shared" si="24"/>
        <v>29.50079538997778</v>
      </c>
      <c r="AE58" s="22">
        <f t="shared" si="25"/>
        <v>43.7660504572828</v>
      </c>
      <c r="AF58" s="22">
        <f t="shared" si="26"/>
        <v>68.18759632156242</v>
      </c>
      <c r="AG58" s="22">
        <f t="shared" si="27"/>
        <v>101.34061389930928</v>
      </c>
      <c r="AH58" s="22">
        <f t="shared" si="28"/>
        <v>112.87755048075202</v>
      </c>
    </row>
    <row r="59" spans="2:34" ht="16.5">
      <c r="B59" s="5"/>
      <c r="E59" s="19"/>
      <c r="F59" s="19"/>
      <c r="G59" s="19"/>
      <c r="H59" s="19"/>
      <c r="I59" s="19"/>
      <c r="J59" s="19"/>
      <c r="K59" s="3"/>
      <c r="L59" s="3"/>
      <c r="M59" s="3"/>
      <c r="N59" s="3"/>
      <c r="O59" s="3"/>
      <c r="P59" s="3"/>
      <c r="Q59" s="3"/>
      <c r="R59" s="5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6.5">
      <c r="A60" s="16">
        <f>I30</f>
        <v>17.081863443783423</v>
      </c>
      <c r="B60" s="5">
        <f>'[2]Bf'!$P23</f>
        <v>-0.7697157603408762</v>
      </c>
      <c r="C60" s="12">
        <f>'[2]Bf'!$O23</f>
        <v>221.1340494294688</v>
      </c>
      <c r="D60" s="6">
        <f>'[2]Br'!$M23</f>
        <v>-0.471884695094082</v>
      </c>
      <c r="E60" s="19">
        <f aca="true" t="shared" si="29" ref="E60:E79">SQRT(B60^2+D60^2)</f>
        <v>0.9028496647732489</v>
      </c>
      <c r="F60" s="19">
        <f aca="true" t="shared" si="30" ref="F60:F79">-B60*$E$30*(1-$E$32)/$E$31/$E$33</f>
        <v>0.3628167618858714</v>
      </c>
      <c r="G60" s="19">
        <f aca="true" t="shared" si="31" ref="G60:G79">C60*$E$30*(1-$E$32)/$E$31/$E$33</f>
        <v>104.23476287036002</v>
      </c>
      <c r="H60" s="19">
        <f aca="true" t="shared" si="32" ref="H60:H79">-D60*$E$30*(1-$E$32)/$E$31/$E$33</f>
        <v>0.2224297407938166</v>
      </c>
      <c r="I60" s="19">
        <f aca="true" t="shared" si="33" ref="I60:I79">E60*$E$30*(1-$E$32)/$E$31/$E$33</f>
        <v>0.42557137156410507</v>
      </c>
      <c r="J60" s="19">
        <f aca="true" t="shared" si="34" ref="J60:J79">E60*E$30/E$31</f>
        <v>1.70228548625642</v>
      </c>
      <c r="K60" s="3">
        <f aca="true" t="shared" si="35" ref="K60:K79">E$37*E$14/120*E$6*F60^2/E$7*E$4*E$9*(E$9-1)/E$5</f>
        <v>14.236216301895947</v>
      </c>
      <c r="L60" s="3">
        <f aca="true" t="shared" si="36" ref="L60:L79">E$37*E$14/6*F60^2*E$4/E$8/E$5*SQRT(E$6^2+16*E$4^2)*(1+(G60*E$4/F60)^2/15)</f>
        <v>422.3073828609143</v>
      </c>
      <c r="M60" s="3">
        <f aca="true" t="shared" si="37" ref="M60:M79">E$38*E$14*H60^2/8*E$5/E$8/E$4*SQRT(E$6^2+16*E$4^2)</f>
        <v>0.5952536830677416</v>
      </c>
      <c r="N60" s="3">
        <f aca="true" t="shared" si="38" ref="N60:N79">E$37*2*E$14*E$15*I60^2/E$13*E$20</f>
        <v>382.0765964528278</v>
      </c>
      <c r="O60" s="3">
        <f aca="true" t="shared" si="39" ref="O60:O79">(Y60+Z60+AA60+AB60+AC60)/5</f>
        <v>1012.7197274772989</v>
      </c>
      <c r="P60" s="3">
        <f aca="true" t="shared" si="40" ref="P60:P79">(AD60+AE60+AF60+AG60+AH60)/5</f>
        <v>83.22125374598878</v>
      </c>
      <c r="Q60" s="3">
        <f aca="true" t="shared" si="41" ref="Q60:Q79">SUM(K60:P60)</f>
        <v>1915.1564305219936</v>
      </c>
      <c r="R60" s="5">
        <f>Q60*J$35*(A61-A60)</f>
        <v>0.013871586483783836</v>
      </c>
      <c r="T60" s="22">
        <f aca="true" t="shared" si="42" ref="T60:T79">SQRT(($B60-$C60*0.8*$E$4)^2+$D60^2)*$E$30/$E$31</f>
        <v>3.200162173490859</v>
      </c>
      <c r="U60" s="22">
        <f aca="true" t="shared" si="43" ref="U60:U79">SQRT(($B60-$C60*0.4*$E$4)^2+$D60^2)*$E$30/$E$31</f>
        <v>2.431274634684558</v>
      </c>
      <c r="V60" s="22">
        <f aca="true" t="shared" si="44" ref="V60:V79">SQRT(($B60)^2+$D60^2)*$E$30/$E$31</f>
        <v>1.70228548625642</v>
      </c>
      <c r="W60" s="22">
        <f aca="true" t="shared" si="45" ref="W60:W79">SQRT(($B60+$C60*0.4*$E$4)^2+$D60^2)*$E$30/$E$31</f>
        <v>1.0959363663178252</v>
      </c>
      <c r="X60" s="22">
        <f aca="true" t="shared" si="46" ref="X60:X79">SQRT(($B60+$C60*0.8*$E$4)^2+$D60^2)*$E$30/$E$31</f>
        <v>0.906089551951966</v>
      </c>
      <c r="Y60" s="22">
        <f aca="true" t="shared" si="47" ref="Y60:Y79">$E$39*$E$14*$E$15*$E$17/$E$33*2/3*$E$21/PI()*($E$22*$E$23*LN((T60+$E$23)/($E$32*T60+$E$23))+$E$24*T60*(1-$E$32)+$E$25*T60^2/2*(1-$E$32^2))</f>
        <v>1286.1523104409698</v>
      </c>
      <c r="Z60" s="22">
        <f aca="true" t="shared" si="48" ref="Z60:Z79">$E$39*$E$14*$E$15*$E$17/$E$33*2/3*$E$21/PI()*($E$22*$E$23*LN((U60+$E$23)/($E$32*U60+$E$23))+$E$24*U60*(1-$E$32)+$E$25*U60^2/2*(1-$E$32^2))</f>
        <v>1160.7541901909</v>
      </c>
      <c r="AA60" s="22">
        <f aca="true" t="shared" si="49" ref="AA60:AA79">$E$39*$E$14*$E$15*$E$17/$E$33*2/3*$E$21/PI()*($E$22*$E$23*LN((V60+$E$23)/($E$32*V60+$E$23))+$E$24*V60*(1-$E$32)+$E$25*V60^2/2*(1-$E$32^2))</f>
        <v>1009.1995783809488</v>
      </c>
      <c r="AB60" s="22">
        <f aca="true" t="shared" si="50" ref="AB60:AB79">$E$39*$E$14*$E$15*$E$17/$E$33*2/3*$E$21/PI()*($E$22*$E$23*LN((W60+$E$23)/($E$32*W60+$E$23))+$E$24*W60*(1-$E$32)+$E$25*W60^2/2*(1-$E$32^2))</f>
        <v>838.2361709661211</v>
      </c>
      <c r="AC60" s="22">
        <f aca="true" t="shared" si="51" ref="AC60:AC79">$E$39*$E$14*$E$15*$E$17/$E$33*2/3*$E$21/PI()*($E$22*$E$23*LN((X60+$E$23)/($E$32*X60+$E$23))+$E$24*X60*(1-$E$32)+$E$25*X60^2/2*(1-$E$32^2))</f>
        <v>769.2563874075547</v>
      </c>
      <c r="AD60" s="22">
        <f t="shared" si="24"/>
        <v>31.73377769796407</v>
      </c>
      <c r="AE60" s="22">
        <f t="shared" si="25"/>
        <v>47.82783453937345</v>
      </c>
      <c r="AF60" s="22">
        <f t="shared" si="26"/>
        <v>76.73270373697439</v>
      </c>
      <c r="AG60" s="22">
        <f t="shared" si="27"/>
        <v>120.33249716945573</v>
      </c>
      <c r="AH60" s="22">
        <f t="shared" si="28"/>
        <v>139.4794555861762</v>
      </c>
    </row>
    <row r="61" spans="1:34" ht="16.5">
      <c r="A61" s="20">
        <f>'[1]coil geom 2'!$A42</f>
        <v>18</v>
      </c>
      <c r="B61" s="5">
        <f>'[2]Bf'!$P24</f>
        <v>-0.7688376834784396</v>
      </c>
      <c r="C61" s="12">
        <f>'[2]Bf'!$O24</f>
        <v>227.4487999096361</v>
      </c>
      <c r="D61" s="6">
        <f>'[2]Br'!$M24</f>
        <v>-0.4725847095030641</v>
      </c>
      <c r="E61" s="19">
        <f t="shared" si="29"/>
        <v>0.9024675568642835</v>
      </c>
      <c r="F61" s="19">
        <f t="shared" si="30"/>
        <v>0.36240286753638445</v>
      </c>
      <c r="G61" s="19">
        <f t="shared" si="31"/>
        <v>107.21131270781811</v>
      </c>
      <c r="H61" s="19">
        <f t="shared" si="32"/>
        <v>0.22275970280606366</v>
      </c>
      <c r="I61" s="19">
        <f t="shared" si="33"/>
        <v>0.42539125942224054</v>
      </c>
      <c r="J61" s="19">
        <f t="shared" si="34"/>
        <v>1.7015650376889624</v>
      </c>
      <c r="K61" s="3">
        <f t="shared" si="35"/>
        <v>14.203754027827683</v>
      </c>
      <c r="L61" s="3">
        <f t="shared" si="36"/>
        <v>424.27422828908556</v>
      </c>
      <c r="M61" s="3">
        <f t="shared" si="37"/>
        <v>0.5970210437163146</v>
      </c>
      <c r="N61" s="3">
        <f t="shared" si="38"/>
        <v>381.75325669689</v>
      </c>
      <c r="O61" s="3">
        <f t="shared" si="39"/>
        <v>1014.6984295479842</v>
      </c>
      <c r="P61" s="3">
        <f t="shared" si="40"/>
        <v>82.98045967035031</v>
      </c>
      <c r="Q61" s="3">
        <f t="shared" si="41"/>
        <v>1918.507149275854</v>
      </c>
      <c r="R61" s="5">
        <f aca="true" t="shared" si="52" ref="R61:R78">Q61*J$35</f>
        <v>0.015134846592684024</v>
      </c>
      <c r="T61" s="22">
        <f t="shared" si="42"/>
        <v>3.2434699869060464</v>
      </c>
      <c r="U61" s="22">
        <f t="shared" si="43"/>
        <v>2.451788219941692</v>
      </c>
      <c r="V61" s="22">
        <f t="shared" si="44"/>
        <v>1.7015650376889624</v>
      </c>
      <c r="W61" s="22">
        <f t="shared" si="45"/>
        <v>1.0827150419579834</v>
      </c>
      <c r="X61" s="22">
        <f t="shared" si="46"/>
        <v>0.9176656957927348</v>
      </c>
      <c r="Y61" s="22">
        <f t="shared" si="47"/>
        <v>1292.4585219090138</v>
      </c>
      <c r="Z61" s="22">
        <f t="shared" si="48"/>
        <v>1164.4805057591684</v>
      </c>
      <c r="AA61" s="22">
        <f t="shared" si="49"/>
        <v>1009.0269955103968</v>
      </c>
      <c r="AB61" s="22">
        <f t="shared" si="50"/>
        <v>833.7518192305785</v>
      </c>
      <c r="AC61" s="22">
        <f t="shared" si="51"/>
        <v>773.7743053307628</v>
      </c>
      <c r="AD61" s="22">
        <f t="shared" si="24"/>
        <v>31.085287246782222</v>
      </c>
      <c r="AE61" s="22">
        <f t="shared" si="25"/>
        <v>47.252854558285975</v>
      </c>
      <c r="AF61" s="22">
        <f t="shared" si="26"/>
        <v>76.77164016597979</v>
      </c>
      <c r="AG61" s="22">
        <f t="shared" si="27"/>
        <v>121.5687409886542</v>
      </c>
      <c r="AH61" s="22">
        <f t="shared" si="28"/>
        <v>138.2237753920494</v>
      </c>
    </row>
    <row r="62" spans="1:34" ht="16.5">
      <c r="A62" s="20">
        <f>'[1]coil geom 2'!$A43</f>
        <v>19</v>
      </c>
      <c r="B62" s="5">
        <f>'[2]Bf'!$P25</f>
        <v>-0.7670354695833996</v>
      </c>
      <c r="C62" s="12">
        <f>'[2]Bf'!$O25</f>
        <v>231.74178888809186</v>
      </c>
      <c r="D62" s="6">
        <f>'[2]Br'!$M25</f>
        <v>-0.5261554631417936</v>
      </c>
      <c r="E62" s="19">
        <f t="shared" si="29"/>
        <v>0.9301521289514859</v>
      </c>
      <c r="F62" s="19">
        <f t="shared" si="30"/>
        <v>0.3615533677037</v>
      </c>
      <c r="G62" s="19">
        <f t="shared" si="31"/>
        <v>109.23487574267821</v>
      </c>
      <c r="H62" s="19">
        <f t="shared" si="32"/>
        <v>0.24801105969445844</v>
      </c>
      <c r="I62" s="19">
        <f t="shared" si="33"/>
        <v>0.43844078668465036</v>
      </c>
      <c r="J62" s="19">
        <f t="shared" si="34"/>
        <v>1.7537631467386017</v>
      </c>
      <c r="K62" s="3">
        <f t="shared" si="35"/>
        <v>14.137242717691013</v>
      </c>
      <c r="L62" s="3">
        <f t="shared" si="36"/>
        <v>424.49023546942743</v>
      </c>
      <c r="M62" s="3">
        <f t="shared" si="37"/>
        <v>0.740045591288728</v>
      </c>
      <c r="N62" s="3">
        <f t="shared" si="38"/>
        <v>405.5342350012254</v>
      </c>
      <c r="O62" s="3">
        <f t="shared" si="39"/>
        <v>1033.4344356347772</v>
      </c>
      <c r="P62" s="3">
        <f t="shared" si="40"/>
        <v>78.43734230093337</v>
      </c>
      <c r="Q62" s="3">
        <f t="shared" si="41"/>
        <v>1956.7735367153432</v>
      </c>
      <c r="R62" s="5">
        <f t="shared" si="52"/>
        <v>0.01543672501089658</v>
      </c>
      <c r="T62" s="22">
        <f t="shared" si="42"/>
        <v>3.2994528077068814</v>
      </c>
      <c r="U62" s="22">
        <f t="shared" si="43"/>
        <v>2.5016102130493723</v>
      </c>
      <c r="V62" s="22">
        <f t="shared" si="44"/>
        <v>1.7537631467386017</v>
      </c>
      <c r="W62" s="22">
        <f t="shared" si="45"/>
        <v>1.1572741165175564</v>
      </c>
      <c r="X62" s="22">
        <f t="shared" si="46"/>
        <v>1.024132938510403</v>
      </c>
      <c r="Y62" s="22">
        <f t="shared" si="47"/>
        <v>1300.5065724319625</v>
      </c>
      <c r="Z62" s="22">
        <f t="shared" si="48"/>
        <v>1173.431314053318</v>
      </c>
      <c r="AA62" s="22">
        <f t="shared" si="49"/>
        <v>1021.3882589438911</v>
      </c>
      <c r="AB62" s="22">
        <f t="shared" si="50"/>
        <v>858.4995493905445</v>
      </c>
      <c r="AC62" s="22">
        <f t="shared" si="51"/>
        <v>813.3464833541701</v>
      </c>
      <c r="AD62" s="22">
        <f t="shared" si="24"/>
        <v>30.277250903177492</v>
      </c>
      <c r="AE62" s="22">
        <f t="shared" si="25"/>
        <v>45.89758906186249</v>
      </c>
      <c r="AF62" s="22">
        <f t="shared" si="26"/>
        <v>74.01545379267702</v>
      </c>
      <c r="AG62" s="22">
        <f t="shared" si="27"/>
        <v>114.77858164286164</v>
      </c>
      <c r="AH62" s="22">
        <f t="shared" si="28"/>
        <v>127.21783610408819</v>
      </c>
    </row>
    <row r="63" spans="1:34" ht="16.5">
      <c r="A63" s="20">
        <f>'[1]coil geom 2'!$A44</f>
        <v>20</v>
      </c>
      <c r="B63" s="5">
        <f>'[2]Bf'!$P26</f>
        <v>-0.7645686420397677</v>
      </c>
      <c r="C63" s="12">
        <f>'[2]Bf'!$O26</f>
        <v>234.49299316708385</v>
      </c>
      <c r="D63" s="6">
        <f>'[2]Br'!$M26</f>
        <v>-0.5768430116951416</v>
      </c>
      <c r="E63" s="19">
        <f t="shared" si="29"/>
        <v>0.9577646206307977</v>
      </c>
      <c r="F63" s="19">
        <f t="shared" si="30"/>
        <v>0.3603905925240479</v>
      </c>
      <c r="G63" s="19">
        <f t="shared" si="31"/>
        <v>110.53169604859006</v>
      </c>
      <c r="H63" s="19">
        <f t="shared" si="32"/>
        <v>0.27190337576956947</v>
      </c>
      <c r="I63" s="19">
        <f t="shared" si="33"/>
        <v>0.45145633779438965</v>
      </c>
      <c r="J63" s="19">
        <f t="shared" si="34"/>
        <v>1.8058253511775586</v>
      </c>
      <c r="K63" s="3">
        <f t="shared" si="35"/>
        <v>14.046456665290023</v>
      </c>
      <c r="L63" s="3">
        <f t="shared" si="36"/>
        <v>423.38389378487085</v>
      </c>
      <c r="M63" s="3">
        <f t="shared" si="37"/>
        <v>0.8894992347682411</v>
      </c>
      <c r="N63" s="3">
        <f t="shared" si="38"/>
        <v>429.96899016308043</v>
      </c>
      <c r="O63" s="3">
        <f t="shared" si="39"/>
        <v>1050.2480943370272</v>
      </c>
      <c r="P63" s="3">
        <f t="shared" si="40"/>
        <v>74.39035474190587</v>
      </c>
      <c r="Q63" s="3">
        <f t="shared" si="41"/>
        <v>1992.9272889269425</v>
      </c>
      <c r="R63" s="5">
        <f t="shared" si="52"/>
        <v>0.015721937132039315</v>
      </c>
      <c r="T63" s="22">
        <f t="shared" si="42"/>
        <v>3.34412465964379</v>
      </c>
      <c r="U63" s="22">
        <f t="shared" si="43"/>
        <v>2.545944996215278</v>
      </c>
      <c r="V63" s="22">
        <f t="shared" si="44"/>
        <v>1.8058253511775586</v>
      </c>
      <c r="W63" s="22">
        <f t="shared" si="45"/>
        <v>1.2331575588072756</v>
      </c>
      <c r="X63" s="22">
        <f t="shared" si="46"/>
        <v>1.122877117683637</v>
      </c>
      <c r="Y63" s="22">
        <f t="shared" si="47"/>
        <v>1306.8462310944951</v>
      </c>
      <c r="Z63" s="22">
        <f t="shared" si="48"/>
        <v>1181.2808272130997</v>
      </c>
      <c r="AA63" s="22">
        <f t="shared" si="49"/>
        <v>1033.4391349333453</v>
      </c>
      <c r="AB63" s="22">
        <f t="shared" si="50"/>
        <v>882.4308169702572</v>
      </c>
      <c r="AC63" s="22">
        <f t="shared" si="51"/>
        <v>847.2434614739384</v>
      </c>
      <c r="AD63" s="22">
        <f t="shared" si="24"/>
        <v>29.655842158609392</v>
      </c>
      <c r="AE63" s="22">
        <f t="shared" si="25"/>
        <v>44.738856392175194</v>
      </c>
      <c r="AF63" s="22">
        <f t="shared" si="26"/>
        <v>71.39331978625036</v>
      </c>
      <c r="AG63" s="22">
        <f t="shared" si="27"/>
        <v>108.3070888555677</v>
      </c>
      <c r="AH63" s="22">
        <f t="shared" si="28"/>
        <v>117.8566665169267</v>
      </c>
    </row>
    <row r="64" spans="1:34" ht="16.5">
      <c r="A64" s="20">
        <f>'[1]coil geom 2'!$A45</f>
        <v>21</v>
      </c>
      <c r="B64" s="5">
        <f>'[2]Bf'!$P27</f>
        <v>-0.7616067160810989</v>
      </c>
      <c r="C64" s="12">
        <f>'[2]Bf'!$O27</f>
        <v>236.30574107714503</v>
      </c>
      <c r="D64" s="6">
        <f>'[2]Br'!$M27</f>
        <v>-0.62632377474028</v>
      </c>
      <c r="E64" s="19">
        <f t="shared" si="29"/>
        <v>0.986066052952209</v>
      </c>
      <c r="F64" s="19">
        <f t="shared" si="30"/>
        <v>0.35899444547777454</v>
      </c>
      <c r="G64" s="19">
        <f t="shared" si="31"/>
        <v>111.38616124305682</v>
      </c>
      <c r="H64" s="19">
        <f t="shared" si="32"/>
        <v>0.2952268558756917</v>
      </c>
      <c r="I64" s="19">
        <f t="shared" si="33"/>
        <v>0.464796631134673</v>
      </c>
      <c r="J64" s="19">
        <f t="shared" si="34"/>
        <v>1.8591865245386923</v>
      </c>
      <c r="K64" s="3">
        <f t="shared" si="35"/>
        <v>13.937836000899669</v>
      </c>
      <c r="L64" s="3">
        <f t="shared" si="36"/>
        <v>421.3822907665255</v>
      </c>
      <c r="M64" s="3">
        <f t="shared" si="37"/>
        <v>1.0486440632445382</v>
      </c>
      <c r="N64" s="3">
        <f t="shared" si="38"/>
        <v>455.75513398897215</v>
      </c>
      <c r="O64" s="3">
        <f t="shared" si="39"/>
        <v>1065.9871161697322</v>
      </c>
      <c r="P64" s="3">
        <f t="shared" si="40"/>
        <v>70.66574147187977</v>
      </c>
      <c r="Q64" s="3">
        <f t="shared" si="41"/>
        <v>2028.7767624612538</v>
      </c>
      <c r="R64" s="5">
        <f t="shared" si="52"/>
        <v>0.016004748839347827</v>
      </c>
      <c r="T64" s="22">
        <f t="shared" si="42"/>
        <v>3.3828509202741803</v>
      </c>
      <c r="U64" s="22">
        <f t="shared" si="43"/>
        <v>2.5881241526698906</v>
      </c>
      <c r="V64" s="22">
        <f t="shared" si="44"/>
        <v>1.8591865245386923</v>
      </c>
      <c r="W64" s="22">
        <f t="shared" si="45"/>
        <v>1.310818087676141</v>
      </c>
      <c r="X64" s="22">
        <f t="shared" si="46"/>
        <v>1.2179471283644718</v>
      </c>
      <c r="Y64" s="22">
        <f t="shared" si="47"/>
        <v>1312.2840668522433</v>
      </c>
      <c r="Z64" s="22">
        <f t="shared" si="48"/>
        <v>1188.6506390924628</v>
      </c>
      <c r="AA64" s="22">
        <f t="shared" si="49"/>
        <v>1045.5173810548768</v>
      </c>
      <c r="AB64" s="22">
        <f t="shared" si="50"/>
        <v>905.7550127346099</v>
      </c>
      <c r="AC64" s="22">
        <f t="shared" si="51"/>
        <v>877.7284811144682</v>
      </c>
      <c r="AD64" s="22">
        <f t="shared" si="24"/>
        <v>29.133195483081963</v>
      </c>
      <c r="AE64" s="22">
        <f t="shared" si="25"/>
        <v>43.67596544247689</v>
      </c>
      <c r="AF64" s="22">
        <f t="shared" si="26"/>
        <v>68.83094643519202</v>
      </c>
      <c r="AG64" s="22">
        <f t="shared" si="27"/>
        <v>102.11874737856925</v>
      </c>
      <c r="AH64" s="22">
        <f t="shared" si="28"/>
        <v>109.56985262007872</v>
      </c>
    </row>
    <row r="65" spans="1:34" ht="16.5">
      <c r="A65" s="20">
        <f>'[1]coil geom 2'!$A46</f>
        <v>22</v>
      </c>
      <c r="B65" s="5">
        <f>'[2]Bf'!$P28</f>
        <v>-0.7579205845403099</v>
      </c>
      <c r="C65" s="12">
        <f>'[2]Bf'!$O28</f>
        <v>237.4021344915991</v>
      </c>
      <c r="D65" s="6">
        <f>'[2]Br'!$M28</f>
        <v>-0.6748782498644672</v>
      </c>
      <c r="E65" s="19">
        <f t="shared" si="29"/>
        <v>1.0148419899718633</v>
      </c>
      <c r="F65" s="19">
        <f t="shared" si="30"/>
        <v>0.35725693355659194</v>
      </c>
      <c r="G65" s="19">
        <f t="shared" si="31"/>
        <v>111.90296228687205</v>
      </c>
      <c r="H65" s="19">
        <f t="shared" si="32"/>
        <v>0.3181137166459897</v>
      </c>
      <c r="I65" s="19">
        <f t="shared" si="33"/>
        <v>0.478360589192488</v>
      </c>
      <c r="J65" s="19">
        <f t="shared" si="34"/>
        <v>1.913442356769952</v>
      </c>
      <c r="K65" s="3">
        <f t="shared" si="35"/>
        <v>13.803245888388233</v>
      </c>
      <c r="L65" s="3">
        <f t="shared" si="36"/>
        <v>418.3666518306916</v>
      </c>
      <c r="M65" s="3">
        <f t="shared" si="37"/>
        <v>1.217534205549449</v>
      </c>
      <c r="N65" s="3">
        <f t="shared" si="38"/>
        <v>482.7434730954769</v>
      </c>
      <c r="O65" s="3">
        <f t="shared" si="39"/>
        <v>1080.8208741361245</v>
      </c>
      <c r="P65" s="3">
        <f t="shared" si="40"/>
        <v>67.2307798259948</v>
      </c>
      <c r="Q65" s="3">
        <f t="shared" si="41"/>
        <v>2064.1825589822256</v>
      </c>
      <c r="R65" s="5">
        <f t="shared" si="52"/>
        <v>0.016284060437972286</v>
      </c>
      <c r="T65" s="22">
        <f t="shared" si="42"/>
        <v>3.4169030152062003</v>
      </c>
      <c r="U65" s="22">
        <f t="shared" si="43"/>
        <v>2.6285949098760217</v>
      </c>
      <c r="V65" s="22">
        <f t="shared" si="44"/>
        <v>1.913442356769952</v>
      </c>
      <c r="W65" s="22">
        <f t="shared" si="45"/>
        <v>1.3894162704858732</v>
      </c>
      <c r="X65" s="22">
        <f t="shared" si="46"/>
        <v>1.3104041209698287</v>
      </c>
      <c r="Y65" s="22">
        <f t="shared" si="47"/>
        <v>1317.0217042418667</v>
      </c>
      <c r="Z65" s="22">
        <f t="shared" si="48"/>
        <v>1195.6344256419225</v>
      </c>
      <c r="AA65" s="22">
        <f t="shared" si="49"/>
        <v>1057.5289407885186</v>
      </c>
      <c r="AB65" s="22">
        <f t="shared" si="50"/>
        <v>928.2857132351359</v>
      </c>
      <c r="AC65" s="22">
        <f t="shared" si="51"/>
        <v>905.6335867731784</v>
      </c>
      <c r="AD65" s="22">
        <f t="shared" si="24"/>
        <v>28.68550010264419</v>
      </c>
      <c r="AE65" s="22">
        <f t="shared" si="25"/>
        <v>42.69084918678933</v>
      </c>
      <c r="AF65" s="22">
        <f t="shared" si="26"/>
        <v>66.34917248143351</v>
      </c>
      <c r="AG65" s="22">
        <f t="shared" si="27"/>
        <v>96.27776493137259</v>
      </c>
      <c r="AH65" s="22">
        <f t="shared" si="28"/>
        <v>102.15061242773437</v>
      </c>
    </row>
    <row r="66" spans="1:34" ht="16.5">
      <c r="A66" s="20">
        <f>'[1]coil geom 2'!$A47</f>
        <v>23</v>
      </c>
      <c r="B66" s="5">
        <f>'[2]Bf'!$P29</f>
        <v>-0.7536309780371777</v>
      </c>
      <c r="C66" s="12">
        <f>'[2]Bf'!$O29</f>
        <v>237.89539745988625</v>
      </c>
      <c r="D66" s="6">
        <f>'[2]Br'!$M29</f>
        <v>-0.7229495947682708</v>
      </c>
      <c r="E66" s="19">
        <f t="shared" si="29"/>
        <v>1.044325508466053</v>
      </c>
      <c r="F66" s="19">
        <f t="shared" si="30"/>
        <v>0.3552349649008615</v>
      </c>
      <c r="G66" s="19">
        <f t="shared" si="31"/>
        <v>112.1354689888693</v>
      </c>
      <c r="H66" s="19">
        <f t="shared" si="32"/>
        <v>0.3407728469329582</v>
      </c>
      <c r="I66" s="19">
        <f t="shared" si="33"/>
        <v>0.4922580761093815</v>
      </c>
      <c r="J66" s="19">
        <f t="shared" si="34"/>
        <v>1.9690323044375262</v>
      </c>
      <c r="K66" s="3">
        <f t="shared" si="35"/>
        <v>13.647443453185172</v>
      </c>
      <c r="L66" s="3">
        <f t="shared" si="36"/>
        <v>414.5107389208941</v>
      </c>
      <c r="M66" s="3">
        <f t="shared" si="37"/>
        <v>1.3971606475341871</v>
      </c>
      <c r="N66" s="3">
        <f t="shared" si="38"/>
        <v>511.20056647122243</v>
      </c>
      <c r="O66" s="3">
        <f t="shared" si="39"/>
        <v>1094.9921097432991</v>
      </c>
      <c r="P66" s="3">
        <f t="shared" si="40"/>
        <v>64.03415716960282</v>
      </c>
      <c r="Q66" s="3">
        <f t="shared" si="41"/>
        <v>2099.7821764057376</v>
      </c>
      <c r="R66" s="5">
        <f t="shared" si="52"/>
        <v>0.016564901063802876</v>
      </c>
      <c r="T66" s="22">
        <f t="shared" si="42"/>
        <v>3.447576590216373</v>
      </c>
      <c r="U66" s="22">
        <f t="shared" si="43"/>
        <v>2.6682479931877547</v>
      </c>
      <c r="V66" s="22">
        <f t="shared" si="44"/>
        <v>1.9690323044375262</v>
      </c>
      <c r="W66" s="22">
        <f t="shared" si="45"/>
        <v>1.4691517735455972</v>
      </c>
      <c r="X66" s="22">
        <f t="shared" si="46"/>
        <v>1.4012506936773805</v>
      </c>
      <c r="Y66" s="22">
        <f t="shared" si="47"/>
        <v>1321.254611193665</v>
      </c>
      <c r="Z66" s="22">
        <f t="shared" si="48"/>
        <v>1202.3960209341944</v>
      </c>
      <c r="AA66" s="22">
        <f t="shared" si="49"/>
        <v>1069.568525620236</v>
      </c>
      <c r="AB66" s="22">
        <f t="shared" si="50"/>
        <v>950.1499095066771</v>
      </c>
      <c r="AC66" s="22">
        <f t="shared" si="51"/>
        <v>931.5914814617231</v>
      </c>
      <c r="AD66" s="22">
        <f t="shared" si="24"/>
        <v>28.291425630301603</v>
      </c>
      <c r="AE66" s="22">
        <f t="shared" si="25"/>
        <v>41.75731523373134</v>
      </c>
      <c r="AF66" s="22">
        <f t="shared" si="26"/>
        <v>63.92906921465597</v>
      </c>
      <c r="AG66" s="22">
        <f t="shared" si="27"/>
        <v>90.75951363024309</v>
      </c>
      <c r="AH66" s="22">
        <f t="shared" si="28"/>
        <v>95.43346213908215</v>
      </c>
    </row>
    <row r="67" spans="1:34" ht="16.5">
      <c r="A67" s="20">
        <f>'[1]coil geom 2'!$A48</f>
        <v>24</v>
      </c>
      <c r="B67" s="5">
        <f>'[2]Bf'!$P30</f>
        <v>-0.7488749448917655</v>
      </c>
      <c r="C67" s="12">
        <f>'[2]Bf'!$O30</f>
        <v>237.88242897712766</v>
      </c>
      <c r="D67" s="6">
        <f>'[2]Br'!$M30</f>
        <v>-0.770882918956559</v>
      </c>
      <c r="E67" s="19">
        <f t="shared" si="29"/>
        <v>1.074743763799367</v>
      </c>
      <c r="F67" s="19">
        <f t="shared" si="30"/>
        <v>0.35299313923722153</v>
      </c>
      <c r="G67" s="19">
        <f t="shared" si="31"/>
        <v>112.12935610517448</v>
      </c>
      <c r="H67" s="19">
        <f t="shared" si="32"/>
        <v>0.3633669191404944</v>
      </c>
      <c r="I67" s="19">
        <f t="shared" si="33"/>
        <v>0.5065961648830389</v>
      </c>
      <c r="J67" s="19">
        <f t="shared" si="34"/>
        <v>2.0263846595321557</v>
      </c>
      <c r="K67" s="3">
        <f t="shared" si="35"/>
        <v>13.47573373117257</v>
      </c>
      <c r="L67" s="3">
        <f t="shared" si="36"/>
        <v>409.997879186855</v>
      </c>
      <c r="M67" s="3">
        <f t="shared" si="37"/>
        <v>1.5885729131617001</v>
      </c>
      <c r="N67" s="3">
        <f t="shared" si="38"/>
        <v>541.4139253445086</v>
      </c>
      <c r="O67" s="3">
        <f t="shared" si="39"/>
        <v>1108.6945483627574</v>
      </c>
      <c r="P67" s="3">
        <f t="shared" si="40"/>
        <v>61.03611918508411</v>
      </c>
      <c r="Q67" s="3">
        <f t="shared" si="41"/>
        <v>2136.2067787235396</v>
      </c>
      <c r="R67" s="5">
        <f t="shared" si="52"/>
        <v>0.01685224988524852</v>
      </c>
      <c r="T67" s="22">
        <f t="shared" si="42"/>
        <v>3.476064014296386</v>
      </c>
      <c r="U67" s="22">
        <f t="shared" si="43"/>
        <v>2.707918397301644</v>
      </c>
      <c r="V67" s="22">
        <f t="shared" si="44"/>
        <v>2.0263846595321557</v>
      </c>
      <c r="W67" s="22">
        <f t="shared" si="45"/>
        <v>1.5502449023667009</v>
      </c>
      <c r="X67" s="22">
        <f t="shared" si="46"/>
        <v>1.4912730981362134</v>
      </c>
      <c r="Y67" s="22">
        <f t="shared" si="47"/>
        <v>1325.1567347738755</v>
      </c>
      <c r="Z67" s="22">
        <f t="shared" si="48"/>
        <v>1209.0821422974716</v>
      </c>
      <c r="AA67" s="22">
        <f t="shared" si="49"/>
        <v>1081.7203725657605</v>
      </c>
      <c r="AB67" s="22">
        <f t="shared" si="50"/>
        <v>971.4614141591653</v>
      </c>
      <c r="AC67" s="22">
        <f t="shared" si="51"/>
        <v>956.0520780175148</v>
      </c>
      <c r="AD67" s="22">
        <f t="shared" si="24"/>
        <v>27.93302272277527</v>
      </c>
      <c r="AE67" s="22">
        <f t="shared" si="25"/>
        <v>40.85353532577525</v>
      </c>
      <c r="AF67" s="22">
        <f t="shared" si="26"/>
        <v>61.55561772774461</v>
      </c>
      <c r="AG67" s="22">
        <f t="shared" si="27"/>
        <v>85.54074355394262</v>
      </c>
      <c r="AH67" s="22">
        <f t="shared" si="28"/>
        <v>89.29767659518282</v>
      </c>
    </row>
    <row r="68" spans="1:34" ht="16.5">
      <c r="A68" s="20">
        <f>'[1]coil geom 2'!$A49</f>
        <v>25</v>
      </c>
      <c r="B68" s="5">
        <f>'[2]Bf'!$P31</f>
        <v>-0.7435059454395301</v>
      </c>
      <c r="C68" s="12">
        <f>'[2]Bf'!$O31</f>
        <v>237.38808390302393</v>
      </c>
      <c r="D68" s="6">
        <f>'[2]Br'!$M31</f>
        <v>-0.8189315282179058</v>
      </c>
      <c r="E68" s="19">
        <f t="shared" si="29"/>
        <v>1.1060967131373476</v>
      </c>
      <c r="F68" s="19">
        <f t="shared" si="30"/>
        <v>0.3504623829552345</v>
      </c>
      <c r="G68" s="19">
        <f t="shared" si="31"/>
        <v>111.89633933680128</v>
      </c>
      <c r="H68" s="19">
        <f t="shared" si="32"/>
        <v>0.3860153326504387</v>
      </c>
      <c r="I68" s="19">
        <f t="shared" si="33"/>
        <v>0.5213748353228128</v>
      </c>
      <c r="J68" s="19">
        <f t="shared" si="34"/>
        <v>2.0854993412912517</v>
      </c>
      <c r="K68" s="3">
        <f t="shared" si="35"/>
        <v>13.28319998599634</v>
      </c>
      <c r="L68" s="3">
        <f t="shared" si="36"/>
        <v>404.7108086609632</v>
      </c>
      <c r="M68" s="3">
        <f t="shared" si="37"/>
        <v>1.7927737739915806</v>
      </c>
      <c r="N68" s="3">
        <f t="shared" si="38"/>
        <v>573.4634692912695</v>
      </c>
      <c r="O68" s="3">
        <f t="shared" si="39"/>
        <v>1122.0138503495598</v>
      </c>
      <c r="P68" s="3">
        <f t="shared" si="40"/>
        <v>58.21588632690295</v>
      </c>
      <c r="Q68" s="3">
        <f t="shared" si="41"/>
        <v>2173.479988388683</v>
      </c>
      <c r="R68" s="5">
        <f t="shared" si="52"/>
        <v>0.017146293256685433</v>
      </c>
      <c r="T68" s="22">
        <f t="shared" si="42"/>
        <v>3.502560373813842</v>
      </c>
      <c r="U68" s="22">
        <f t="shared" si="43"/>
        <v>2.7477218585156424</v>
      </c>
      <c r="V68" s="22">
        <f t="shared" si="44"/>
        <v>2.0854993412912517</v>
      </c>
      <c r="W68" s="22">
        <f t="shared" si="45"/>
        <v>1.6327661940693563</v>
      </c>
      <c r="X68" s="22">
        <f t="shared" si="46"/>
        <v>1.5810848293728936</v>
      </c>
      <c r="Y68" s="22">
        <f t="shared" si="47"/>
        <v>1328.7612385584457</v>
      </c>
      <c r="Z68" s="22">
        <f t="shared" si="48"/>
        <v>1215.7136496789415</v>
      </c>
      <c r="AA68" s="22">
        <f t="shared" si="49"/>
        <v>1093.9734250939396</v>
      </c>
      <c r="AB68" s="22">
        <f t="shared" si="50"/>
        <v>992.2809210769708</v>
      </c>
      <c r="AC68" s="22">
        <f t="shared" si="51"/>
        <v>979.3400173395024</v>
      </c>
      <c r="AD68" s="22">
        <f t="shared" si="24"/>
        <v>27.606052274044245</v>
      </c>
      <c r="AE68" s="22">
        <f t="shared" si="25"/>
        <v>39.97587825322322</v>
      </c>
      <c r="AF68" s="22">
        <f t="shared" si="26"/>
        <v>59.23330806079574</v>
      </c>
      <c r="AG68" s="22">
        <f t="shared" si="27"/>
        <v>80.60964413513189</v>
      </c>
      <c r="AH68" s="22">
        <f t="shared" si="28"/>
        <v>83.65454891131964</v>
      </c>
    </row>
    <row r="69" spans="1:34" ht="16.5">
      <c r="A69" s="20">
        <f>'[1]coil geom 2'!$A50</f>
        <v>26</v>
      </c>
      <c r="B69" s="5">
        <f>'[2]Bf'!$P32</f>
        <v>-0.7379026729240881</v>
      </c>
      <c r="C69" s="12">
        <f>'[2]Bf'!$O32</f>
        <v>236.44602626135057</v>
      </c>
      <c r="D69" s="6">
        <f>'[2]Br'!$M32</f>
        <v>-0.8674766866019769</v>
      </c>
      <c r="E69" s="19">
        <f t="shared" si="29"/>
        <v>1.1388661714646098</v>
      </c>
      <c r="F69" s="19">
        <f t="shared" si="30"/>
        <v>0.3478211986443969</v>
      </c>
      <c r="G69" s="19">
        <f t="shared" si="31"/>
        <v>111.45228671286851</v>
      </c>
      <c r="H69" s="19">
        <f t="shared" si="32"/>
        <v>0.4088978018392537</v>
      </c>
      <c r="I69" s="19">
        <f t="shared" si="33"/>
        <v>0.5368211979564504</v>
      </c>
      <c r="J69" s="19">
        <f t="shared" si="34"/>
        <v>2.147284791825802</v>
      </c>
      <c r="K69" s="3">
        <f t="shared" si="35"/>
        <v>13.083742458272562</v>
      </c>
      <c r="L69" s="3">
        <f t="shared" si="36"/>
        <v>399.0316165971502</v>
      </c>
      <c r="M69" s="3">
        <f t="shared" si="37"/>
        <v>2.0116199381886144</v>
      </c>
      <c r="N69" s="3">
        <f t="shared" si="38"/>
        <v>607.9459087296252</v>
      </c>
      <c r="O69" s="3">
        <f t="shared" si="39"/>
        <v>1135.1540485540836</v>
      </c>
      <c r="P69" s="3">
        <f t="shared" si="40"/>
        <v>55.53521698365855</v>
      </c>
      <c r="Q69" s="3">
        <f t="shared" si="41"/>
        <v>2212.762153260979</v>
      </c>
      <c r="R69" s="5">
        <f t="shared" si="52"/>
        <v>0.017456185007359976</v>
      </c>
      <c r="T69" s="22">
        <f t="shared" si="42"/>
        <v>3.5283668954227903</v>
      </c>
      <c r="U69" s="22">
        <f t="shared" si="43"/>
        <v>2.788811365145674</v>
      </c>
      <c r="V69" s="22">
        <f t="shared" si="44"/>
        <v>2.147284791825802</v>
      </c>
      <c r="W69" s="22">
        <f t="shared" si="45"/>
        <v>1.7173998920570475</v>
      </c>
      <c r="X69" s="22">
        <f t="shared" si="46"/>
        <v>1.6713348157862382</v>
      </c>
      <c r="Y69" s="22">
        <f t="shared" si="47"/>
        <v>1332.249063046032</v>
      </c>
      <c r="Z69" s="22">
        <f t="shared" si="48"/>
        <v>1222.4802978188804</v>
      </c>
      <c r="AA69" s="22">
        <f t="shared" si="49"/>
        <v>1106.499351859439</v>
      </c>
      <c r="AB69" s="22">
        <f t="shared" si="50"/>
        <v>1012.8073437998665</v>
      </c>
      <c r="AC69" s="22">
        <f t="shared" si="51"/>
        <v>1001.7341862461997</v>
      </c>
      <c r="AD69" s="22">
        <f t="shared" si="24"/>
        <v>27.293360012716633</v>
      </c>
      <c r="AE69" s="22">
        <f t="shared" si="25"/>
        <v>39.09930676192292</v>
      </c>
      <c r="AF69" s="22">
        <f t="shared" si="26"/>
        <v>56.93314611179235</v>
      </c>
      <c r="AG69" s="22">
        <f t="shared" si="27"/>
        <v>75.92169064479323</v>
      </c>
      <c r="AH69" s="22">
        <f t="shared" si="28"/>
        <v>78.42858138706768</v>
      </c>
    </row>
    <row r="70" spans="1:34" ht="16.5">
      <c r="A70" s="20">
        <f>'[1]coil geom 2'!$A51</f>
        <v>27</v>
      </c>
      <c r="B70" s="5">
        <f>'[2]Bf'!$P33</f>
        <v>-0.7316515309435765</v>
      </c>
      <c r="C70" s="12">
        <f>'[2]Bf'!$O33</f>
        <v>235.02302523518713</v>
      </c>
      <c r="D70" s="6">
        <f>'[2]Br'!$M33</f>
        <v>-0.9167679179694548</v>
      </c>
      <c r="E70" s="19">
        <f t="shared" si="29"/>
        <v>1.17293536827488</v>
      </c>
      <c r="F70" s="19">
        <f t="shared" si="30"/>
        <v>0.34487463160196863</v>
      </c>
      <c r="G70" s="19">
        <f t="shared" si="31"/>
        <v>110.78153440263355</v>
      </c>
      <c r="H70" s="19">
        <f t="shared" si="32"/>
        <v>0.43213194342185</v>
      </c>
      <c r="I70" s="19">
        <f t="shared" si="33"/>
        <v>0.5528802113009098</v>
      </c>
      <c r="J70" s="19">
        <f t="shared" si="34"/>
        <v>2.211520845203639</v>
      </c>
      <c r="K70" s="3">
        <f t="shared" si="35"/>
        <v>12.86300359979238</v>
      </c>
      <c r="L70" s="3">
        <f t="shared" si="36"/>
        <v>392.57044601436246</v>
      </c>
      <c r="M70" s="3">
        <f t="shared" si="37"/>
        <v>2.246720879127812</v>
      </c>
      <c r="N70" s="3">
        <f t="shared" si="38"/>
        <v>644.8633844485012</v>
      </c>
      <c r="O70" s="3">
        <f t="shared" si="39"/>
        <v>1148.1287196541855</v>
      </c>
      <c r="P70" s="3">
        <f t="shared" si="40"/>
        <v>52.987023177124016</v>
      </c>
      <c r="Q70" s="3">
        <f t="shared" si="41"/>
        <v>2253.659297773094</v>
      </c>
      <c r="R70" s="5">
        <f t="shared" si="52"/>
        <v>0.017778817116655642</v>
      </c>
      <c r="T70" s="22">
        <f t="shared" si="42"/>
        <v>3.552960352146298</v>
      </c>
      <c r="U70" s="22">
        <f t="shared" si="43"/>
        <v>2.8308256922926085</v>
      </c>
      <c r="V70" s="22">
        <f t="shared" si="44"/>
        <v>2.211520845203639</v>
      </c>
      <c r="W70" s="22">
        <f t="shared" si="45"/>
        <v>1.804238983561329</v>
      </c>
      <c r="X70" s="22">
        <f t="shared" si="46"/>
        <v>1.762650187428161</v>
      </c>
      <c r="Y70" s="22">
        <f t="shared" si="47"/>
        <v>1335.552159457618</v>
      </c>
      <c r="Z70" s="22">
        <f t="shared" si="48"/>
        <v>1229.3179975037679</v>
      </c>
      <c r="AA70" s="22">
        <f t="shared" si="49"/>
        <v>1119.2329411779338</v>
      </c>
      <c r="AB70" s="22">
        <f t="shared" si="50"/>
        <v>1033.0758988421446</v>
      </c>
      <c r="AC70" s="22">
        <f t="shared" si="51"/>
        <v>1023.4646012894626</v>
      </c>
      <c r="AD70" s="22">
        <f t="shared" si="24"/>
        <v>27.00053490290292</v>
      </c>
      <c r="AE70" s="22">
        <f t="shared" si="25"/>
        <v>38.232710039314114</v>
      </c>
      <c r="AF70" s="22">
        <f t="shared" si="26"/>
        <v>54.67141022577279</v>
      </c>
      <c r="AG70" s="22">
        <f t="shared" si="27"/>
        <v>71.47140527202097</v>
      </c>
      <c r="AH70" s="22">
        <f t="shared" si="28"/>
        <v>73.55905544560925</v>
      </c>
    </row>
    <row r="71" spans="1:34" ht="16.5">
      <c r="A71" s="20">
        <f>'[1]coil geom 2'!$A52</f>
        <v>28</v>
      </c>
      <c r="B71" s="5">
        <f>'[2]Bf'!$P34</f>
        <v>-0.725054795017682</v>
      </c>
      <c r="C71" s="12">
        <f>'[2]Bf'!$O34</f>
        <v>233.10995497958777</v>
      </c>
      <c r="D71" s="6">
        <f>'[2]Br'!$M34</f>
        <v>-0.9671283960386144</v>
      </c>
      <c r="E71" s="19">
        <f t="shared" si="29"/>
        <v>1.208735616337318</v>
      </c>
      <c r="F71" s="19">
        <f t="shared" si="30"/>
        <v>0.3417651638075333</v>
      </c>
      <c r="G71" s="19">
        <f t="shared" si="31"/>
        <v>109.87978080583915</v>
      </c>
      <c r="H71" s="19">
        <f t="shared" si="32"/>
        <v>0.4558700900488401</v>
      </c>
      <c r="I71" s="19">
        <f t="shared" si="33"/>
        <v>0.569755180927324</v>
      </c>
      <c r="J71" s="19">
        <f t="shared" si="34"/>
        <v>2.279020723709296</v>
      </c>
      <c r="K71" s="3">
        <f t="shared" si="35"/>
        <v>12.63209775547255</v>
      </c>
      <c r="L71" s="3">
        <f t="shared" si="36"/>
        <v>385.6188580057312</v>
      </c>
      <c r="M71" s="3">
        <f t="shared" si="37"/>
        <v>2.5003371708135447</v>
      </c>
      <c r="N71" s="3">
        <f t="shared" si="38"/>
        <v>684.8290781735586</v>
      </c>
      <c r="O71" s="3">
        <f t="shared" si="39"/>
        <v>1161.0868172094658</v>
      </c>
      <c r="P71" s="3">
        <f t="shared" si="40"/>
        <v>50.54620715076989</v>
      </c>
      <c r="Q71" s="3">
        <f t="shared" si="41"/>
        <v>2297.213395465812</v>
      </c>
      <c r="R71" s="5">
        <f t="shared" si="52"/>
        <v>0.01812240957463052</v>
      </c>
      <c r="T71" s="22">
        <f t="shared" si="42"/>
        <v>3.5773073123980024</v>
      </c>
      <c r="U71" s="22">
        <f t="shared" si="43"/>
        <v>2.8747149832783188</v>
      </c>
      <c r="V71" s="22">
        <f t="shared" si="44"/>
        <v>2.279020723709296</v>
      </c>
      <c r="W71" s="22">
        <f t="shared" si="45"/>
        <v>1.893931170705777</v>
      </c>
      <c r="X71" s="22">
        <f t="shared" si="46"/>
        <v>1.8555607497218738</v>
      </c>
      <c r="Y71" s="22">
        <f t="shared" si="47"/>
        <v>1338.8023490423107</v>
      </c>
      <c r="Z71" s="22">
        <f t="shared" si="48"/>
        <v>1236.375092883178</v>
      </c>
      <c r="AA71" s="22">
        <f t="shared" si="49"/>
        <v>1132.311696730747</v>
      </c>
      <c r="AB71" s="22">
        <f t="shared" si="50"/>
        <v>1053.2397874649425</v>
      </c>
      <c r="AC71" s="22">
        <f t="shared" si="51"/>
        <v>1044.7051599261515</v>
      </c>
      <c r="AD71" s="22">
        <f t="shared" si="24"/>
        <v>26.715498903422716</v>
      </c>
      <c r="AE71" s="22">
        <f t="shared" si="25"/>
        <v>37.358206239882385</v>
      </c>
      <c r="AF71" s="22">
        <f t="shared" si="26"/>
        <v>52.42845682342917</v>
      </c>
      <c r="AG71" s="22">
        <f t="shared" si="27"/>
        <v>67.22770569112954</v>
      </c>
      <c r="AH71" s="22">
        <f t="shared" si="28"/>
        <v>69.00116809598559</v>
      </c>
    </row>
    <row r="72" spans="1:34" ht="16.5">
      <c r="A72" s="20">
        <f>'[1]coil geom 2'!$A53</f>
        <v>29</v>
      </c>
      <c r="B72" s="5">
        <f>'[2]Bf'!$P35</f>
        <v>-0.7179155992224899</v>
      </c>
      <c r="C72" s="12">
        <f>'[2]Bf'!$O35</f>
        <v>230.61392478009316</v>
      </c>
      <c r="D72" s="6">
        <f>'[2]Br'!$M35</f>
        <v>-1.0189111298928748</v>
      </c>
      <c r="E72" s="19">
        <f t="shared" si="29"/>
        <v>1.246427975547148</v>
      </c>
      <c r="F72" s="19">
        <f t="shared" si="30"/>
        <v>0.33839999963350925</v>
      </c>
      <c r="G72" s="19">
        <f t="shared" si="31"/>
        <v>108.70324052797224</v>
      </c>
      <c r="H72" s="19">
        <f t="shared" si="32"/>
        <v>0.4802786377058095</v>
      </c>
      <c r="I72" s="19">
        <f t="shared" si="33"/>
        <v>0.5875220247688653</v>
      </c>
      <c r="J72" s="19">
        <f t="shared" si="34"/>
        <v>2.350088099075461</v>
      </c>
      <c r="K72" s="3">
        <f t="shared" si="35"/>
        <v>12.38456052174722</v>
      </c>
      <c r="L72" s="3">
        <f t="shared" si="36"/>
        <v>377.970141449823</v>
      </c>
      <c r="M72" s="3">
        <f t="shared" si="37"/>
        <v>2.775255167276298</v>
      </c>
      <c r="N72" s="3">
        <f t="shared" si="38"/>
        <v>728.2054587538726</v>
      </c>
      <c r="O72" s="3">
        <f t="shared" si="39"/>
        <v>1174.0843752679868</v>
      </c>
      <c r="P72" s="3">
        <f t="shared" si="40"/>
        <v>48.20161042756428</v>
      </c>
      <c r="Q72" s="3">
        <f t="shared" si="41"/>
        <v>2343.6214015882706</v>
      </c>
      <c r="R72" s="5">
        <f t="shared" si="52"/>
        <v>0.018488516134932298</v>
      </c>
      <c r="T72" s="22">
        <f t="shared" si="42"/>
        <v>3.6011303058637605</v>
      </c>
      <c r="U72" s="22">
        <f t="shared" si="43"/>
        <v>2.9205416761665615</v>
      </c>
      <c r="V72" s="22">
        <f t="shared" si="44"/>
        <v>2.350088099075461</v>
      </c>
      <c r="W72" s="22">
        <f t="shared" si="45"/>
        <v>1.9870054487548352</v>
      </c>
      <c r="X72" s="22">
        <f t="shared" si="46"/>
        <v>1.9507417620283969</v>
      </c>
      <c r="Y72" s="22">
        <f t="shared" si="47"/>
        <v>1341.963682520372</v>
      </c>
      <c r="Z72" s="22">
        <f t="shared" si="48"/>
        <v>1243.6523403029266</v>
      </c>
      <c r="AA72" s="22">
        <f t="shared" si="49"/>
        <v>1145.7641591899403</v>
      </c>
      <c r="AB72" s="22">
        <f t="shared" si="50"/>
        <v>1073.4054781630264</v>
      </c>
      <c r="AC72" s="22">
        <f t="shared" si="51"/>
        <v>1065.6362161636691</v>
      </c>
      <c r="AD72" s="22">
        <f t="shared" si="24"/>
        <v>26.441167373084944</v>
      </c>
      <c r="AE72" s="22">
        <f t="shared" si="25"/>
        <v>36.47723272483175</v>
      </c>
      <c r="AF72" s="22">
        <f t="shared" si="26"/>
        <v>50.20550642704657</v>
      </c>
      <c r="AG72" s="22">
        <f t="shared" si="27"/>
        <v>63.17211048721468</v>
      </c>
      <c r="AH72" s="22">
        <f t="shared" si="28"/>
        <v>64.71203512564344</v>
      </c>
    </row>
    <row r="73" spans="1:34" ht="16.5">
      <c r="A73" s="20">
        <f>'[1]coil geom 2'!$A54</f>
        <v>30</v>
      </c>
      <c r="B73" s="5">
        <f>'[2]Bf'!$P36</f>
        <v>-0.7102502150156997</v>
      </c>
      <c r="C73" s="12">
        <f>'[2]Bf'!$O36</f>
        <v>227.50587821073148</v>
      </c>
      <c r="D73" s="6">
        <f>'[2]Br'!$M36</f>
        <v>-1.072381236051545</v>
      </c>
      <c r="E73" s="19">
        <f t="shared" si="29"/>
        <v>1.2862569274314084</v>
      </c>
      <c r="F73" s="19">
        <f t="shared" si="30"/>
        <v>0.33478680886905476</v>
      </c>
      <c r="G73" s="19">
        <f t="shared" si="31"/>
        <v>107.23821739841219</v>
      </c>
      <c r="H73" s="19">
        <f t="shared" si="32"/>
        <v>0.5054825529349729</v>
      </c>
      <c r="I73" s="19">
        <f t="shared" si="33"/>
        <v>0.6062959827628603</v>
      </c>
      <c r="J73" s="19">
        <f t="shared" si="34"/>
        <v>2.4251839310514414</v>
      </c>
      <c r="K73" s="3">
        <f t="shared" si="35"/>
        <v>12.121505631011953</v>
      </c>
      <c r="L73" s="3">
        <f t="shared" si="36"/>
        <v>369.64905812588216</v>
      </c>
      <c r="M73" s="3">
        <f t="shared" si="37"/>
        <v>3.0741759466975376</v>
      </c>
      <c r="N73" s="3">
        <f t="shared" si="38"/>
        <v>775.4878675688146</v>
      </c>
      <c r="O73" s="3">
        <f t="shared" si="39"/>
        <v>1187.1997493320926</v>
      </c>
      <c r="P73" s="3">
        <f t="shared" si="40"/>
        <v>45.942516422708024</v>
      </c>
      <c r="Q73" s="3">
        <f t="shared" si="41"/>
        <v>2393.474873027207</v>
      </c>
      <c r="R73" s="5">
        <f t="shared" si="52"/>
        <v>0.01888180351080987</v>
      </c>
      <c r="T73" s="22">
        <f t="shared" si="42"/>
        <v>3.624923049223789</v>
      </c>
      <c r="U73" s="22">
        <f t="shared" si="43"/>
        <v>2.9688377229198224</v>
      </c>
      <c r="V73" s="22">
        <f t="shared" si="44"/>
        <v>2.4251839310514414</v>
      </c>
      <c r="W73" s="22">
        <f t="shared" si="45"/>
        <v>2.0838968630882357</v>
      </c>
      <c r="X73" s="22">
        <f t="shared" si="46"/>
        <v>2.0487373025130275</v>
      </c>
      <c r="Y73" s="22">
        <f t="shared" si="47"/>
        <v>1345.102486462829</v>
      </c>
      <c r="Z73" s="22">
        <f t="shared" si="48"/>
        <v>1251.2230537735823</v>
      </c>
      <c r="AA73" s="22">
        <f t="shared" si="49"/>
        <v>1159.6431312824159</v>
      </c>
      <c r="AB73" s="22">
        <f t="shared" si="50"/>
        <v>1093.6447946764022</v>
      </c>
      <c r="AC73" s="22">
        <f t="shared" si="51"/>
        <v>1086.3852804652333</v>
      </c>
      <c r="AD73" s="22">
        <f t="shared" si="24"/>
        <v>26.17159645327101</v>
      </c>
      <c r="AE73" s="22">
        <f t="shared" si="25"/>
        <v>35.58274940841952</v>
      </c>
      <c r="AF73" s="22">
        <f t="shared" si="26"/>
        <v>48.00050612695521</v>
      </c>
      <c r="AG73" s="22">
        <f t="shared" si="27"/>
        <v>59.29466110669806</v>
      </c>
      <c r="AH73" s="22">
        <f t="shared" si="28"/>
        <v>60.66306901819631</v>
      </c>
    </row>
    <row r="74" spans="1:34" ht="16.5">
      <c r="A74" s="20">
        <f>'[1]coil geom 2'!$A55</f>
        <v>31</v>
      </c>
      <c r="B74" s="5">
        <f>'[2]Bf'!$P37</f>
        <v>-0.7022009474414048</v>
      </c>
      <c r="C74" s="12">
        <f>'[2]Bf'!$O37</f>
        <v>223.56423801738163</v>
      </c>
      <c r="D74" s="6">
        <f>'[2]Br'!$M37</f>
        <v>-1.1280864983109464</v>
      </c>
      <c r="E74" s="19">
        <f t="shared" si="29"/>
        <v>1.3287833977962924</v>
      </c>
      <c r="F74" s="19">
        <f t="shared" si="30"/>
        <v>0.3309926690744307</v>
      </c>
      <c r="G74" s="19">
        <f t="shared" si="31"/>
        <v>105.38026774328617</v>
      </c>
      <c r="H74" s="19">
        <f t="shared" si="32"/>
        <v>0.531740041626654</v>
      </c>
      <c r="I74" s="19">
        <f t="shared" si="33"/>
        <v>0.6263414554778658</v>
      </c>
      <c r="J74" s="19">
        <f t="shared" si="34"/>
        <v>2.505365821911463</v>
      </c>
      <c r="K74" s="3">
        <f t="shared" si="35"/>
        <v>11.848316369155931</v>
      </c>
      <c r="L74" s="3">
        <f t="shared" si="36"/>
        <v>360.7096173700073</v>
      </c>
      <c r="M74" s="3">
        <f t="shared" si="37"/>
        <v>3.4018496093538926</v>
      </c>
      <c r="N74" s="3">
        <f t="shared" si="38"/>
        <v>827.6142136214339</v>
      </c>
      <c r="O74" s="3">
        <f t="shared" si="39"/>
        <v>1200.553727830535</v>
      </c>
      <c r="P74" s="3">
        <f t="shared" si="40"/>
        <v>43.75110785024604</v>
      </c>
      <c r="Q74" s="3">
        <f t="shared" si="41"/>
        <v>2447.8788326507324</v>
      </c>
      <c r="R74" s="5">
        <f t="shared" si="52"/>
        <v>0.019310989080041353</v>
      </c>
      <c r="T74" s="22">
        <f t="shared" si="42"/>
        <v>3.64861641302526</v>
      </c>
      <c r="U74" s="22">
        <f t="shared" si="43"/>
        <v>3.0202269004746762</v>
      </c>
      <c r="V74" s="22">
        <f t="shared" si="44"/>
        <v>2.505365821911463</v>
      </c>
      <c r="W74" s="22">
        <f t="shared" si="45"/>
        <v>2.1857867789770813</v>
      </c>
      <c r="X74" s="22">
        <f t="shared" si="46"/>
        <v>2.150392604850933</v>
      </c>
      <c r="Y74" s="22">
        <f t="shared" si="47"/>
        <v>1348.2099392199916</v>
      </c>
      <c r="Z74" s="22">
        <f t="shared" si="48"/>
        <v>1259.1701040332885</v>
      </c>
      <c r="AA74" s="22">
        <f t="shared" si="49"/>
        <v>1174.1004151912825</v>
      </c>
      <c r="AB74" s="22">
        <f t="shared" si="50"/>
        <v>1114.1660958980883</v>
      </c>
      <c r="AC74" s="22">
        <f t="shared" si="51"/>
        <v>1107.1220848100234</v>
      </c>
      <c r="AD74" s="22">
        <f t="shared" si="24"/>
        <v>25.90743769530738</v>
      </c>
      <c r="AE74" s="22">
        <f t="shared" si="25"/>
        <v>34.66747655704624</v>
      </c>
      <c r="AF74" s="22">
        <f t="shared" si="26"/>
        <v>45.79773733133504</v>
      </c>
      <c r="AG74" s="22">
        <f t="shared" si="27"/>
        <v>55.562145338397336</v>
      </c>
      <c r="AH74" s="22">
        <f t="shared" si="28"/>
        <v>56.82074232914424</v>
      </c>
    </row>
    <row r="75" spans="1:34" ht="16.5">
      <c r="A75" s="20">
        <f>'[1]coil geom 2'!$A56</f>
        <v>32</v>
      </c>
      <c r="B75" s="5">
        <f>'[2]Bf'!$P38</f>
        <v>-0.6934456903989243</v>
      </c>
      <c r="C75" s="12">
        <f>'[2]Bf'!$O38</f>
        <v>218.6426703280376</v>
      </c>
      <c r="D75" s="6">
        <f>'[2]Br'!$M38</f>
        <v>-1.1866289424589562</v>
      </c>
      <c r="E75" s="19">
        <f t="shared" si="29"/>
        <v>1.374392655908093</v>
      </c>
      <c r="F75" s="19">
        <f t="shared" si="30"/>
        <v>0.32686575083616515</v>
      </c>
      <c r="G75" s="19">
        <f t="shared" si="31"/>
        <v>103.06041495547377</v>
      </c>
      <c r="H75" s="19">
        <f t="shared" si="32"/>
        <v>0.5593348774258572</v>
      </c>
      <c r="I75" s="19">
        <f t="shared" si="33"/>
        <v>0.6478400452076799</v>
      </c>
      <c r="J75" s="19">
        <f t="shared" si="34"/>
        <v>2.5913601808307196</v>
      </c>
      <c r="K75" s="3">
        <f t="shared" si="35"/>
        <v>11.55470139912224</v>
      </c>
      <c r="L75" s="3">
        <f t="shared" si="36"/>
        <v>350.8376307785656</v>
      </c>
      <c r="M75" s="3">
        <f t="shared" si="37"/>
        <v>3.764091578927768</v>
      </c>
      <c r="N75" s="3">
        <f t="shared" si="38"/>
        <v>885.4034417409265</v>
      </c>
      <c r="O75" s="3">
        <f t="shared" si="39"/>
        <v>1214.243706579347</v>
      </c>
      <c r="P75" s="3">
        <f t="shared" si="40"/>
        <v>41.61588961902594</v>
      </c>
      <c r="Q75" s="3">
        <f t="shared" si="41"/>
        <v>2507.419461695915</v>
      </c>
      <c r="R75" s="5">
        <f t="shared" si="52"/>
        <v>0.019780697148093575</v>
      </c>
      <c r="T75" s="22">
        <f t="shared" si="42"/>
        <v>3.6721783212180323</v>
      </c>
      <c r="U75" s="22">
        <f t="shared" si="43"/>
        <v>3.0751357749380572</v>
      </c>
      <c r="V75" s="22">
        <f t="shared" si="44"/>
        <v>2.5913601808307196</v>
      </c>
      <c r="W75" s="22">
        <f t="shared" si="45"/>
        <v>2.2936774577732333</v>
      </c>
      <c r="X75" s="22">
        <f t="shared" si="46"/>
        <v>2.256963915265389</v>
      </c>
      <c r="Y75" s="22">
        <f t="shared" si="47"/>
        <v>1351.2822416783251</v>
      </c>
      <c r="Z75" s="22">
        <f t="shared" si="48"/>
        <v>1267.5408460533874</v>
      </c>
      <c r="AA75" s="22">
        <f t="shared" si="49"/>
        <v>1189.2121836879571</v>
      </c>
      <c r="AB75" s="22">
        <f t="shared" si="50"/>
        <v>1135.1122131948184</v>
      </c>
      <c r="AC75" s="22">
        <f t="shared" si="51"/>
        <v>1128.071048282246</v>
      </c>
      <c r="AD75" s="22">
        <f t="shared" si="24"/>
        <v>25.64889418856978</v>
      </c>
      <c r="AE75" s="22">
        <f t="shared" si="25"/>
        <v>33.72906080427558</v>
      </c>
      <c r="AF75" s="22">
        <f t="shared" si="26"/>
        <v>43.59596373643734</v>
      </c>
      <c r="AG75" s="22">
        <f t="shared" si="27"/>
        <v>51.958682272162555</v>
      </c>
      <c r="AH75" s="22">
        <f t="shared" si="28"/>
        <v>53.146847093684464</v>
      </c>
    </row>
    <row r="76" spans="1:34" ht="16.5">
      <c r="A76" s="20">
        <f>'[1]coil geom 2'!$A57</f>
        <v>33</v>
      </c>
      <c r="B76" s="5">
        <f>'[2]Bf'!$P39</f>
        <v>-0.68417335829729</v>
      </c>
      <c r="C76" s="12">
        <f>'[2]Bf'!$O39</f>
        <v>212.54789818753315</v>
      </c>
      <c r="D76" s="6">
        <f>'[2]Br'!$M39</f>
        <v>-1.2484668110260242</v>
      </c>
      <c r="E76" s="19">
        <f t="shared" si="29"/>
        <v>1.4236441136875755</v>
      </c>
      <c r="F76" s="19">
        <f t="shared" si="30"/>
        <v>0.32249510171920337</v>
      </c>
      <c r="G76" s="19">
        <f t="shared" si="31"/>
        <v>100.18755512021359</v>
      </c>
      <c r="H76" s="19">
        <f t="shared" si="32"/>
        <v>0.5884830596398888</v>
      </c>
      <c r="I76" s="19">
        <f t="shared" si="33"/>
        <v>0.6710554389288595</v>
      </c>
      <c r="J76" s="19">
        <f t="shared" si="34"/>
        <v>2.6842217557154378</v>
      </c>
      <c r="K76" s="3">
        <f t="shared" si="35"/>
        <v>11.247762495717232</v>
      </c>
      <c r="L76" s="3">
        <f t="shared" si="36"/>
        <v>340.1664908299919</v>
      </c>
      <c r="M76" s="3">
        <f t="shared" si="37"/>
        <v>4.166623997538897</v>
      </c>
      <c r="N76" s="3">
        <f t="shared" si="38"/>
        <v>949.9974241793359</v>
      </c>
      <c r="O76" s="3">
        <f t="shared" si="39"/>
        <v>1228.3810684625394</v>
      </c>
      <c r="P76" s="3">
        <f t="shared" si="40"/>
        <v>39.52796996496096</v>
      </c>
      <c r="Q76" s="3">
        <f t="shared" si="41"/>
        <v>2573.487339930084</v>
      </c>
      <c r="R76" s="5">
        <f t="shared" si="52"/>
        <v>0.020301897812972883</v>
      </c>
      <c r="T76" s="22">
        <f t="shared" si="42"/>
        <v>3.696185680401402</v>
      </c>
      <c r="U76" s="22">
        <f t="shared" si="43"/>
        <v>3.13452324923319</v>
      </c>
      <c r="V76" s="22">
        <f t="shared" si="44"/>
        <v>2.6842217557154378</v>
      </c>
      <c r="W76" s="22">
        <f t="shared" si="45"/>
        <v>2.408572167410061</v>
      </c>
      <c r="X76" s="22">
        <f t="shared" si="46"/>
        <v>2.3693366909923084</v>
      </c>
      <c r="Y76" s="22">
        <f t="shared" si="47"/>
        <v>1354.3944011953413</v>
      </c>
      <c r="Z76" s="22">
        <f t="shared" si="48"/>
        <v>1276.457666489377</v>
      </c>
      <c r="AA76" s="22">
        <f t="shared" si="49"/>
        <v>1205.0975991328799</v>
      </c>
      <c r="AB76" s="22">
        <f t="shared" si="50"/>
        <v>1156.601843626216</v>
      </c>
      <c r="AC76" s="22">
        <f t="shared" si="51"/>
        <v>1149.3538318688834</v>
      </c>
      <c r="AD76" s="22">
        <f t="shared" si="24"/>
        <v>25.389626569035705</v>
      </c>
      <c r="AE76" s="22">
        <f t="shared" si="25"/>
        <v>32.75768682983781</v>
      </c>
      <c r="AF76" s="22">
        <f t="shared" si="26"/>
        <v>41.389835520617325</v>
      </c>
      <c r="AG76" s="22">
        <f t="shared" si="27"/>
        <v>48.47606262595724</v>
      </c>
      <c r="AH76" s="22">
        <f t="shared" si="28"/>
        <v>49.626638279356726</v>
      </c>
    </row>
    <row r="77" spans="1:34" ht="16.5">
      <c r="A77" s="20">
        <f>'[1]coil geom 2'!$A58</f>
        <v>34</v>
      </c>
      <c r="B77" s="5">
        <f>'[2]Bf'!$P40</f>
        <v>-0.6739838818223287</v>
      </c>
      <c r="C77" s="12">
        <f>'[2]Bf'!$O40</f>
        <v>204.83970364331694</v>
      </c>
      <c r="D77" s="6">
        <f>'[2]Br'!$M40</f>
        <v>-1.3146950729765248</v>
      </c>
      <c r="E77" s="19">
        <f t="shared" si="29"/>
        <v>1.4773887125144298</v>
      </c>
      <c r="F77" s="19">
        <f t="shared" si="30"/>
        <v>0.31769214321109057</v>
      </c>
      <c r="G77" s="19">
        <f t="shared" si="31"/>
        <v>96.55418507816023</v>
      </c>
      <c r="H77" s="19">
        <f t="shared" si="32"/>
        <v>0.6197007178772211</v>
      </c>
      <c r="I77" s="19">
        <f t="shared" si="33"/>
        <v>0.6963887402849068</v>
      </c>
      <c r="J77" s="19">
        <f t="shared" si="34"/>
        <v>2.785554961139627</v>
      </c>
      <c r="K77" s="3">
        <f t="shared" si="35"/>
        <v>10.915228734996225</v>
      </c>
      <c r="L77" s="3">
        <f t="shared" si="36"/>
        <v>328.237165595843</v>
      </c>
      <c r="M77" s="3">
        <f t="shared" si="37"/>
        <v>4.6204085435836335</v>
      </c>
      <c r="N77" s="3">
        <f t="shared" si="38"/>
        <v>1023.0788518180889</v>
      </c>
      <c r="O77" s="3">
        <f t="shared" si="39"/>
        <v>1243.1298435313965</v>
      </c>
      <c r="P77" s="3">
        <f t="shared" si="40"/>
        <v>37.4706583092447</v>
      </c>
      <c r="Q77" s="3">
        <f t="shared" si="41"/>
        <v>2647.452156533153</v>
      </c>
      <c r="R77" s="5">
        <f t="shared" si="52"/>
        <v>0.020885396369632415</v>
      </c>
      <c r="T77" s="22">
        <f t="shared" si="42"/>
        <v>3.7200966026957816</v>
      </c>
      <c r="U77" s="22">
        <f t="shared" si="43"/>
        <v>3.19911682079717</v>
      </c>
      <c r="V77" s="22">
        <f t="shared" si="44"/>
        <v>2.785554961139627</v>
      </c>
      <c r="W77" s="22">
        <f t="shared" si="45"/>
        <v>2.5325921026993843</v>
      </c>
      <c r="X77" s="22">
        <f t="shared" si="46"/>
        <v>2.4896721439748837</v>
      </c>
      <c r="Y77" s="22">
        <f t="shared" si="47"/>
        <v>1357.4759134353872</v>
      </c>
      <c r="Z77" s="22">
        <f t="shared" si="48"/>
        <v>1285.9992145683027</v>
      </c>
      <c r="AA77" s="22">
        <f t="shared" si="49"/>
        <v>1221.9469215512663</v>
      </c>
      <c r="AB77" s="22">
        <f t="shared" si="50"/>
        <v>1178.9279317704074</v>
      </c>
      <c r="AC77" s="22">
        <f t="shared" si="51"/>
        <v>1171.299236331619</v>
      </c>
      <c r="AD77" s="22">
        <f t="shared" si="24"/>
        <v>25.135487200639083</v>
      </c>
      <c r="AE77" s="22">
        <f t="shared" si="25"/>
        <v>31.74969131465207</v>
      </c>
      <c r="AF77" s="22">
        <f t="shared" si="26"/>
        <v>39.167712635982625</v>
      </c>
      <c r="AG77" s="22">
        <f t="shared" si="27"/>
        <v>45.08328658353534</v>
      </c>
      <c r="AH77" s="22">
        <f t="shared" si="28"/>
        <v>46.21711381141439</v>
      </c>
    </row>
    <row r="78" spans="1:34" ht="16.5">
      <c r="A78" s="20">
        <f>'[1]coil geom 2'!$A59</f>
        <v>35</v>
      </c>
      <c r="B78" s="5">
        <f>'[2]Bf'!$P41</f>
        <v>-0.6632441842624921</v>
      </c>
      <c r="C78" s="12">
        <f>'[2]Bf'!$O41</f>
        <v>195.01696203664585</v>
      </c>
      <c r="D78" s="6">
        <f>'[2]Br'!$M41</f>
        <v>-1.3862719757944502</v>
      </c>
      <c r="E78" s="19">
        <f t="shared" si="29"/>
        <v>1.536763755048598</v>
      </c>
      <c r="F78" s="19">
        <f t="shared" si="30"/>
        <v>0.3126298299611087</v>
      </c>
      <c r="G78" s="19">
        <f t="shared" si="31"/>
        <v>91.92409240473525</v>
      </c>
      <c r="H78" s="19">
        <f t="shared" si="32"/>
        <v>0.653439536080344</v>
      </c>
      <c r="I78" s="19">
        <f t="shared" si="33"/>
        <v>0.724376033489794</v>
      </c>
      <c r="J78" s="19">
        <f t="shared" si="34"/>
        <v>2.897504133959176</v>
      </c>
      <c r="K78" s="3">
        <f t="shared" si="35"/>
        <v>10.570139545638707</v>
      </c>
      <c r="L78" s="3">
        <f t="shared" si="36"/>
        <v>315.27139395717234</v>
      </c>
      <c r="M78" s="3">
        <f t="shared" si="37"/>
        <v>5.137208532521969</v>
      </c>
      <c r="N78" s="3">
        <f t="shared" si="38"/>
        <v>1106.9647008987095</v>
      </c>
      <c r="O78" s="3">
        <f t="shared" si="39"/>
        <v>1258.7024217298506</v>
      </c>
      <c r="P78" s="3">
        <f t="shared" si="40"/>
        <v>35.429039348485226</v>
      </c>
      <c r="Q78" s="3">
        <f t="shared" si="41"/>
        <v>2732.0749040123783</v>
      </c>
      <c r="R78" s="5">
        <f t="shared" si="52"/>
        <v>0.02155297391909995</v>
      </c>
      <c r="T78" s="22">
        <f t="shared" si="42"/>
        <v>3.744686344820878</v>
      </c>
      <c r="U78" s="22">
        <f t="shared" si="43"/>
        <v>3.2706436097099796</v>
      </c>
      <c r="V78" s="22">
        <f t="shared" si="44"/>
        <v>2.897504133959176</v>
      </c>
      <c r="W78" s="22">
        <f t="shared" si="45"/>
        <v>2.6679463215757</v>
      </c>
      <c r="X78" s="22">
        <f t="shared" si="46"/>
        <v>2.619986970813617</v>
      </c>
      <c r="Y78" s="22">
        <f t="shared" si="47"/>
        <v>1360.6261659641916</v>
      </c>
      <c r="Z78" s="22">
        <f t="shared" si="48"/>
        <v>1296.379461019109</v>
      </c>
      <c r="AA78" s="22">
        <f t="shared" si="49"/>
        <v>1240.0055277138263</v>
      </c>
      <c r="AB78" s="22">
        <f t="shared" si="50"/>
        <v>1202.3448784454827</v>
      </c>
      <c r="AC78" s="22">
        <f t="shared" si="51"/>
        <v>1194.1560755066444</v>
      </c>
      <c r="AD78" s="22">
        <f t="shared" si="24"/>
        <v>24.878293386184566</v>
      </c>
      <c r="AE78" s="22">
        <f t="shared" si="25"/>
        <v>30.688908077084974</v>
      </c>
      <c r="AF78" s="22">
        <f t="shared" si="26"/>
        <v>36.916092773325374</v>
      </c>
      <c r="AG78" s="22">
        <f t="shared" si="27"/>
        <v>41.764302064273345</v>
      </c>
      <c r="AH78" s="22">
        <f t="shared" si="28"/>
        <v>42.89760044155788</v>
      </c>
    </row>
    <row r="79" spans="1:34" ht="16.5">
      <c r="A79" s="16">
        <f>J30</f>
        <v>36.23820889210402</v>
      </c>
      <c r="B79" s="5">
        <f>'[2]Bf'!$P42</f>
        <v>-0.6526372462371004</v>
      </c>
      <c r="C79" s="12">
        <f>'[2]Bf'!$O42</f>
        <v>181.6577317804412</v>
      </c>
      <c r="D79" s="6">
        <f>'[2]Br'!$M42</f>
        <v>-1.463643292735403</v>
      </c>
      <c r="E79" s="19">
        <f t="shared" si="29"/>
        <v>1.6025564150897398</v>
      </c>
      <c r="F79" s="19">
        <f t="shared" si="30"/>
        <v>0.3076300948560455</v>
      </c>
      <c r="G79" s="19">
        <f t="shared" si="31"/>
        <v>85.62702417178468</v>
      </c>
      <c r="H79" s="19">
        <f t="shared" si="32"/>
        <v>0.6899096359818067</v>
      </c>
      <c r="I79" s="19">
        <f t="shared" si="33"/>
        <v>0.7553883644071362</v>
      </c>
      <c r="J79" s="19">
        <f t="shared" si="34"/>
        <v>3.021553457628545</v>
      </c>
      <c r="K79" s="3">
        <f t="shared" si="35"/>
        <v>10.234756882120058</v>
      </c>
      <c r="L79" s="3">
        <f t="shared" si="36"/>
        <v>301.46137936750176</v>
      </c>
      <c r="M79" s="3">
        <f t="shared" si="37"/>
        <v>5.726652116335323</v>
      </c>
      <c r="N79" s="3">
        <f t="shared" si="38"/>
        <v>1203.7774628345023</v>
      </c>
      <c r="O79" s="3">
        <f t="shared" si="39"/>
        <v>1275.0643833932074</v>
      </c>
      <c r="P79" s="3">
        <f t="shared" si="40"/>
        <v>33.417545399068416</v>
      </c>
      <c r="Q79" s="3">
        <f t="shared" si="41"/>
        <v>2829.682179992735</v>
      </c>
      <c r="R79" s="5">
        <f>Q79*J$35*(A79-A78)</f>
        <v>0.027640518128100904</v>
      </c>
      <c r="T79" s="22">
        <f t="shared" si="42"/>
        <v>3.7666237489111882</v>
      </c>
      <c r="U79" s="22">
        <f t="shared" si="43"/>
        <v>3.3487863418261545</v>
      </c>
      <c r="V79" s="22">
        <f t="shared" si="44"/>
        <v>3.021553457628545</v>
      </c>
      <c r="W79" s="22">
        <f t="shared" si="45"/>
        <v>2.816682528823336</v>
      </c>
      <c r="X79" s="22">
        <f t="shared" si="46"/>
        <v>2.7615422277807427</v>
      </c>
      <c r="Y79" s="22">
        <f t="shared" si="47"/>
        <v>1363.420698875822</v>
      </c>
      <c r="Z79" s="22">
        <f t="shared" si="48"/>
        <v>1307.5036473331768</v>
      </c>
      <c r="AA79" s="22">
        <f t="shared" si="49"/>
        <v>1259.373791355303</v>
      </c>
      <c r="AB79" s="22">
        <f t="shared" si="50"/>
        <v>1227.025300282355</v>
      </c>
      <c r="AC79" s="22">
        <f t="shared" si="51"/>
        <v>1217.9984791193801</v>
      </c>
      <c r="AD79" s="22">
        <f t="shared" si="24"/>
        <v>24.652326278499817</v>
      </c>
      <c r="AE79" s="22">
        <f t="shared" si="25"/>
        <v>29.592151370526036</v>
      </c>
      <c r="AF79" s="22">
        <f t="shared" si="26"/>
        <v>34.64433180413951</v>
      </c>
      <c r="AG79" s="22">
        <f t="shared" si="27"/>
        <v>38.521151917065815</v>
      </c>
      <c r="AH79" s="22">
        <f t="shared" si="28"/>
        <v>39.6777656251109</v>
      </c>
    </row>
    <row r="80" spans="2:34" ht="16.5">
      <c r="B80" s="5"/>
      <c r="E80" s="19"/>
      <c r="F80" s="19"/>
      <c r="G80" s="19"/>
      <c r="H80" s="19"/>
      <c r="I80" s="19"/>
      <c r="J80" s="19"/>
      <c r="K80" s="3"/>
      <c r="L80" s="3"/>
      <c r="M80" s="3"/>
      <c r="N80" s="3"/>
      <c r="O80" s="3"/>
      <c r="P80" s="3"/>
      <c r="Q80" s="3"/>
      <c r="R80" s="5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</row>
    <row r="81" spans="1:34" ht="16.5">
      <c r="A81" s="16">
        <f>I31</f>
        <v>41.284249216564326</v>
      </c>
      <c r="B81" s="5">
        <f>'[2]Bf'!$P47</f>
        <v>-0.6091989960299014</v>
      </c>
      <c r="C81" s="12">
        <f>'[2]Bf'!$O47</f>
        <v>165.1876539783805</v>
      </c>
      <c r="D81" s="6">
        <f>'[2]Br'!$M47</f>
        <v>-0.9962057691997916</v>
      </c>
      <c r="E81" s="19">
        <f aca="true" t="shared" si="53" ref="E81:E95">SQRT(B81^2+D81^2)</f>
        <v>1.1677111592130942</v>
      </c>
      <c r="F81" s="19">
        <f aca="true" t="shared" si="54" ref="F81:F95">-B81*$E$30*(1-$E$32)/$E$31/$E$33</f>
        <v>0.2871548413999063</v>
      </c>
      <c r="G81" s="19">
        <f aca="true" t="shared" si="55" ref="G81:G95">C81*$E$30*(1-$E$32)/$E$31/$E$33</f>
        <v>77.8636125281077</v>
      </c>
      <c r="H81" s="19">
        <f aca="true" t="shared" si="56" ref="H81:H95">-D81*$E$30*(1-$E$32)/$E$31/$E$33</f>
        <v>0.4695761344330858</v>
      </c>
      <c r="I81" s="19">
        <f aca="true" t="shared" si="57" ref="I81:I95">E81*$E$30*(1-$E$32)/$E$31/$E$33</f>
        <v>0.5504177040834759</v>
      </c>
      <c r="J81" s="19">
        <f aca="true" t="shared" si="58" ref="J81:J95">E81*E$30/E$31</f>
        <v>2.2016708163339036</v>
      </c>
      <c r="K81" s="3">
        <f aca="true" t="shared" si="59" ref="K81:K95">E$37*E$14/120*E$6*F81^2/E$7*E$4*E$9*(E$9-1)/E$5</f>
        <v>8.917686027535494</v>
      </c>
      <c r="L81" s="3">
        <f aca="true" t="shared" si="60" ref="L81:L95">E$37*E$14/6*F81^2*E$4/E$8/E$5*SQRT(E$6^2+16*E$4^2)*(1+(G81*E$4/F81)^2/15)</f>
        <v>261.20866231522234</v>
      </c>
      <c r="M81" s="3">
        <f aca="true" t="shared" si="61" ref="M81:M95">E$38*E$14*H81^2/8*E$5/E$8/E$4*SQRT(E$6^2+16*E$4^2)</f>
        <v>2.6529460144500967</v>
      </c>
      <c r="N81" s="3">
        <f aca="true" t="shared" si="62" ref="N81:N95">E$37*2*E$14*E$15*I81^2/E$13*E$20</f>
        <v>639.1317836298043</v>
      </c>
      <c r="O81" s="3">
        <f aca="true" t="shared" si="63" ref="O81:O95">(Y81+Z81+AA81+AB81+AC81)/5</f>
        <v>1135.6220864549548</v>
      </c>
      <c r="P81" s="3">
        <f aca="true" t="shared" si="64" ref="P81:P95">(AD81+AE81+AF81+AG81+AH81)/5</f>
        <v>53.25439054939797</v>
      </c>
      <c r="Q81" s="3">
        <f aca="true" t="shared" si="65" ref="Q81:Q95">SUM(K81:P81)</f>
        <v>2100.787554991365</v>
      </c>
      <c r="R81" s="5">
        <f>Q81*J$35*(A82-A81)</f>
        <v>0.011862017746240284</v>
      </c>
      <c r="T81" s="22">
        <f aca="true" t="shared" si="66" ref="T81:T95">SQRT(($B81-$C81*0.8*$E$4)^2+$D81^2)*$E$30/$E$31</f>
        <v>3.0168534899570836</v>
      </c>
      <c r="U81" s="22">
        <f aca="true" t="shared" si="67" ref="U81:U95">SQRT(($B81-$C81*0.4*$E$4)^2+$D81^2)*$E$30/$E$31</f>
        <v>2.570415172164766</v>
      </c>
      <c r="V81" s="22">
        <f aca="true" t="shared" si="68" ref="V81:V95">SQRT(($B81)^2+$D81^2)*$E$30/$E$31</f>
        <v>2.2016708163339036</v>
      </c>
      <c r="W81" s="22">
        <f aca="true" t="shared" si="69" ref="W81:W95">SQRT(($B81+$C81*0.4*$E$4)^2+$D81^2)*$E$30/$E$31</f>
        <v>1.9550871229873483</v>
      </c>
      <c r="X81" s="22">
        <f aca="true" t="shared" si="70" ref="X81:X95">SQRT(($B81+$C81*0.8*$E$4)^2+$D81^2)*$E$30/$E$31</f>
        <v>1.8793796801653662</v>
      </c>
      <c r="Y81" s="22">
        <f aca="true" t="shared" si="71" ref="Y81:Y95">$E$39*$E$14*$E$15*$E$17/$E$33*2/3*$E$21/PI()*($E$22*$E$23*LN((T81+$E$23)/($E$32*T81+$E$23))+$E$24*T81*(1-$E$32)+$E$25*T81^2/2*(1-$E$32^2))</f>
        <v>1258.651803030996</v>
      </c>
      <c r="Z81" s="22">
        <f aca="true" t="shared" si="72" ref="Z81:Z95">$E$39*$E$14*$E$15*$E$17/$E$33*2/3*$E$21/PI()*($E$22*$E$23*LN((U81+$E$23)/($E$32*U81+$E$23))+$E$24*U81*(1-$E$32)+$E$25*U81^2/2*(1-$E$32^2))</f>
        <v>1185.5678881782487</v>
      </c>
      <c r="AA81" s="22">
        <f aca="true" t="shared" si="73" ref="AA81:AA95">$E$39*$E$14*$E$15*$E$17/$E$33*2/3*$E$21/PI()*($E$22*$E$23*LN((V81+$E$23)/($E$32*V81+$E$23))+$E$24*V81*(1-$E$32)+$E$25*V81^2/2*(1-$E$32^2))</f>
        <v>1117.2989065708991</v>
      </c>
      <c r="AB81" s="22">
        <f aca="true" t="shared" si="74" ref="AB81:AB95">$E$39*$E$14*$E$15*$E$17/$E$33*2/3*$E$21/PI()*($E$22*$E$23*LN((W81+$E$23)/($E$32*W81+$E$23))+$E$24*W81*(1-$E$32)+$E$25*W81^2/2*(1-$E$32^2))</f>
        <v>1066.572977090206</v>
      </c>
      <c r="AC81" s="22">
        <f aca="true" t="shared" si="75" ref="AC81:AC95">$E$39*$E$14*$E$15*$E$17/$E$33*2/3*$E$21/PI()*($E$22*$E$23*LN((X81+$E$23)/($E$32*X81+$E$23))+$E$24*X81*(1-$E$32)+$E$25*X81^2/2*(1-$E$32^2))</f>
        <v>1050.0188574044244</v>
      </c>
      <c r="AD81" s="22">
        <f t="shared" si="24"/>
        <v>34.726440829260554</v>
      </c>
      <c r="AE81" s="22">
        <f t="shared" si="25"/>
        <v>44.11763650415653</v>
      </c>
      <c r="AF81" s="22">
        <f t="shared" si="26"/>
        <v>55.00996817391603</v>
      </c>
      <c r="AG81" s="22">
        <f t="shared" si="27"/>
        <v>64.52485601986878</v>
      </c>
      <c r="AH81" s="22">
        <f t="shared" si="28"/>
        <v>67.89305121978792</v>
      </c>
    </row>
    <row r="82" spans="1:34" ht="16.5">
      <c r="A82" s="20">
        <f>'[1]coil geom 2'!$A63</f>
        <v>42</v>
      </c>
      <c r="B82" s="5">
        <f>'[2]Bf'!$P48</f>
        <v>-0.6036062565672307</v>
      </c>
      <c r="C82" s="12">
        <f>'[2]Bf'!$O48</f>
        <v>178.0405812419791</v>
      </c>
      <c r="D82" s="6">
        <f>'[2]Br'!$M48</f>
        <v>-1.0020586485015945</v>
      </c>
      <c r="E82" s="19">
        <f t="shared" si="53"/>
        <v>1.1698128260554967</v>
      </c>
      <c r="F82" s="19">
        <f t="shared" si="54"/>
        <v>0.2845186219972805</v>
      </c>
      <c r="G82" s="19">
        <f t="shared" si="55"/>
        <v>83.92202745320722</v>
      </c>
      <c r="H82" s="19">
        <f t="shared" si="56"/>
        <v>0.4723349745470631</v>
      </c>
      <c r="I82" s="19">
        <f t="shared" si="57"/>
        <v>0.5514083554350679</v>
      </c>
      <c r="J82" s="19">
        <f t="shared" si="58"/>
        <v>2.2056334217402718</v>
      </c>
      <c r="K82" s="3">
        <f t="shared" si="59"/>
        <v>8.75470033684073</v>
      </c>
      <c r="L82" s="3">
        <f t="shared" si="60"/>
        <v>261.3208587721553</v>
      </c>
      <c r="M82" s="3">
        <f t="shared" si="61"/>
        <v>2.6842106111507653</v>
      </c>
      <c r="N82" s="3">
        <f t="shared" si="62"/>
        <v>641.4344949847366</v>
      </c>
      <c r="O82" s="3">
        <f t="shared" si="63"/>
        <v>1139.7196293191728</v>
      </c>
      <c r="P82" s="3">
        <f t="shared" si="64"/>
        <v>52.694993342927184</v>
      </c>
      <c r="Q82" s="3">
        <f t="shared" si="65"/>
        <v>2106.6088873669837</v>
      </c>
      <c r="R82" s="5">
        <f aca="true" t="shared" si="76" ref="R82:R94">Q82*J$35</f>
        <v>0.01661875607454394</v>
      </c>
      <c r="T82" s="22">
        <f t="shared" si="66"/>
        <v>3.0895858141826094</v>
      </c>
      <c r="U82" s="22">
        <f t="shared" si="67"/>
        <v>2.603544758697584</v>
      </c>
      <c r="V82" s="22">
        <f t="shared" si="68"/>
        <v>2.2056334217402718</v>
      </c>
      <c r="W82" s="22">
        <f t="shared" si="69"/>
        <v>1.950554009728142</v>
      </c>
      <c r="X82" s="22">
        <f t="shared" si="70"/>
        <v>1.8968320357501767</v>
      </c>
      <c r="Y82" s="22">
        <f t="shared" si="71"/>
        <v>1269.7234043869491</v>
      </c>
      <c r="Z82" s="22">
        <f t="shared" si="72"/>
        <v>1191.3216653946704</v>
      </c>
      <c r="AA82" s="22">
        <f t="shared" si="73"/>
        <v>1118.0777521455718</v>
      </c>
      <c r="AB82" s="22">
        <f t="shared" si="74"/>
        <v>1065.5957050855477</v>
      </c>
      <c r="AC82" s="22">
        <f t="shared" si="75"/>
        <v>1053.8796195831248</v>
      </c>
      <c r="AD82" s="22">
        <f t="shared" si="24"/>
        <v>33.48863210464968</v>
      </c>
      <c r="AE82" s="22">
        <f t="shared" si="25"/>
        <v>43.296671514165396</v>
      </c>
      <c r="AF82" s="22">
        <f t="shared" si="26"/>
        <v>54.8734155638137</v>
      </c>
      <c r="AG82" s="22">
        <f t="shared" si="27"/>
        <v>64.72013915446367</v>
      </c>
      <c r="AH82" s="22">
        <f t="shared" si="28"/>
        <v>67.09610837754346</v>
      </c>
    </row>
    <row r="83" spans="1:34" ht="16.5">
      <c r="A83" s="20">
        <f>'[1]coil geom 2'!$A64</f>
        <v>43</v>
      </c>
      <c r="B83" s="5">
        <f>'[2]Bf'!$P49</f>
        <v>-0.5973385358568848</v>
      </c>
      <c r="C83" s="12">
        <f>'[2]Bf'!$O49</f>
        <v>186.95603637908826</v>
      </c>
      <c r="D83" s="6">
        <f>'[2]Br'!$M49</f>
        <v>-1.0854266139488287</v>
      </c>
      <c r="E83" s="19">
        <f t="shared" si="53"/>
        <v>1.2389367460399527</v>
      </c>
      <c r="F83" s="19">
        <f t="shared" si="54"/>
        <v>0.2815642403284868</v>
      </c>
      <c r="G83" s="19">
        <f t="shared" si="55"/>
        <v>88.1244574023513</v>
      </c>
      <c r="H83" s="19">
        <f t="shared" si="56"/>
        <v>0.5116316822761389</v>
      </c>
      <c r="I83" s="19">
        <f t="shared" si="57"/>
        <v>0.5839909243648139</v>
      </c>
      <c r="J83" s="19">
        <f t="shared" si="58"/>
        <v>2.3359636974592557</v>
      </c>
      <c r="K83" s="3">
        <f t="shared" si="59"/>
        <v>8.573830353248077</v>
      </c>
      <c r="L83" s="3">
        <f t="shared" si="60"/>
        <v>259.8119368325117</v>
      </c>
      <c r="M83" s="3">
        <f t="shared" si="61"/>
        <v>3.1494247747454684</v>
      </c>
      <c r="N83" s="3">
        <f t="shared" si="62"/>
        <v>719.4785027543777</v>
      </c>
      <c r="O83" s="3">
        <f t="shared" si="63"/>
        <v>1166.29113830893</v>
      </c>
      <c r="P83" s="3">
        <f t="shared" si="64"/>
        <v>48.264131661341516</v>
      </c>
      <c r="Q83" s="3">
        <f t="shared" si="65"/>
        <v>2205.5689646851547</v>
      </c>
      <c r="R83" s="5">
        <f t="shared" si="76"/>
        <v>0.01739943890367804</v>
      </c>
      <c r="T83" s="22">
        <f t="shared" si="66"/>
        <v>3.22942216836369</v>
      </c>
      <c r="U83" s="22">
        <f t="shared" si="67"/>
        <v>2.7335699701848832</v>
      </c>
      <c r="V83" s="22">
        <f t="shared" si="68"/>
        <v>2.3359636974592557</v>
      </c>
      <c r="W83" s="22">
        <f t="shared" si="69"/>
        <v>2.093354337748782</v>
      </c>
      <c r="X83" s="22">
        <f t="shared" si="70"/>
        <v>2.061218752211651</v>
      </c>
      <c r="Y83" s="22">
        <f t="shared" si="71"/>
        <v>1290.4207189635924</v>
      </c>
      <c r="Z83" s="22">
        <f t="shared" si="72"/>
        <v>1213.3645870459625</v>
      </c>
      <c r="AA83" s="22">
        <f t="shared" si="73"/>
        <v>1143.1156756239225</v>
      </c>
      <c r="AB83" s="22">
        <f t="shared" si="74"/>
        <v>1095.5815113989368</v>
      </c>
      <c r="AC83" s="22">
        <f t="shared" si="75"/>
        <v>1088.973198512235</v>
      </c>
      <c r="AD83" s="22">
        <f t="shared" si="24"/>
        <v>31.29335178962201</v>
      </c>
      <c r="AE83" s="22">
        <f t="shared" si="25"/>
        <v>40.284649884575366</v>
      </c>
      <c r="AF83" s="22">
        <f t="shared" si="26"/>
        <v>50.63645096559377</v>
      </c>
      <c r="AG83" s="22">
        <f t="shared" si="27"/>
        <v>58.93383079950195</v>
      </c>
      <c r="AH83" s="22">
        <f t="shared" si="28"/>
        <v>60.17237486741447</v>
      </c>
    </row>
    <row r="84" spans="1:34" ht="16.5">
      <c r="A84" s="20">
        <f>'[1]coil geom 2'!$A65</f>
        <v>44</v>
      </c>
      <c r="B84" s="5">
        <f>'[2]Bf'!$P50</f>
        <v>-0.5899700995025388</v>
      </c>
      <c r="C84" s="12">
        <f>'[2]Bf'!$O50</f>
        <v>192.78678151772814</v>
      </c>
      <c r="D84" s="6">
        <f>'[2]Br'!$M50</f>
        <v>-1.1637762674259693</v>
      </c>
      <c r="E84" s="19">
        <f t="shared" si="53"/>
        <v>1.3047758117511823</v>
      </c>
      <c r="F84" s="19">
        <f t="shared" si="54"/>
        <v>0.27809102026987453</v>
      </c>
      <c r="G84" s="19">
        <f t="shared" si="55"/>
        <v>90.87286425535146</v>
      </c>
      <c r="H84" s="19">
        <f t="shared" si="56"/>
        <v>0.5485629353881543</v>
      </c>
      <c r="I84" s="19">
        <f t="shared" si="57"/>
        <v>0.6150251292722989</v>
      </c>
      <c r="J84" s="19">
        <f t="shared" si="58"/>
        <v>2.4601005170891956</v>
      </c>
      <c r="K84" s="3">
        <f t="shared" si="59"/>
        <v>8.363610957752849</v>
      </c>
      <c r="L84" s="3">
        <f t="shared" si="60"/>
        <v>256.49785684754954</v>
      </c>
      <c r="M84" s="3">
        <f t="shared" si="61"/>
        <v>3.620506241668037</v>
      </c>
      <c r="N84" s="3">
        <f t="shared" si="62"/>
        <v>797.9787903026916</v>
      </c>
      <c r="O84" s="3">
        <f t="shared" si="63"/>
        <v>1189.7454684293086</v>
      </c>
      <c r="P84" s="3">
        <f t="shared" si="64"/>
        <v>44.60591119544881</v>
      </c>
      <c r="Q84" s="3">
        <f t="shared" si="65"/>
        <v>2300.8121439744195</v>
      </c>
      <c r="R84" s="5">
        <f t="shared" si="76"/>
        <v>0.018150799620830757</v>
      </c>
      <c r="T84" s="22">
        <f t="shared" si="66"/>
        <v>3.34676527449458</v>
      </c>
      <c r="U84" s="22">
        <f t="shared" si="67"/>
        <v>2.8506343094172117</v>
      </c>
      <c r="V84" s="22">
        <f t="shared" si="68"/>
        <v>2.4601005170891956</v>
      </c>
      <c r="W84" s="22">
        <f t="shared" si="69"/>
        <v>2.2313165546445277</v>
      </c>
      <c r="X84" s="22">
        <f t="shared" si="70"/>
        <v>2.214983748150568</v>
      </c>
      <c r="Y84" s="22">
        <f t="shared" si="71"/>
        <v>1307.2187209718916</v>
      </c>
      <c r="Z84" s="22">
        <f t="shared" si="72"/>
        <v>1232.5138166029817</v>
      </c>
      <c r="AA84" s="22">
        <f t="shared" si="73"/>
        <v>1165.9835836085122</v>
      </c>
      <c r="AB84" s="22">
        <f t="shared" si="74"/>
        <v>1123.0999134399476</v>
      </c>
      <c r="AC84" s="22">
        <f t="shared" si="75"/>
        <v>1119.911307523211</v>
      </c>
      <c r="AD84" s="22">
        <f t="shared" si="24"/>
        <v>29.619738027769</v>
      </c>
      <c r="AE84" s="22">
        <f t="shared" si="25"/>
        <v>37.83420499249378</v>
      </c>
      <c r="AF84" s="22">
        <f t="shared" si="26"/>
        <v>47.02272341865867</v>
      </c>
      <c r="AG84" s="22">
        <f t="shared" si="27"/>
        <v>53.99980852711163</v>
      </c>
      <c r="AH84" s="22">
        <f t="shared" si="28"/>
        <v>54.553081011210956</v>
      </c>
    </row>
    <row r="85" spans="1:34" ht="16.5">
      <c r="A85" s="20">
        <f>'[1]coil geom 2'!$A66</f>
        <v>45</v>
      </c>
      <c r="B85" s="5">
        <f>'[2]Bf'!$P51</f>
        <v>-0.5820132667816189</v>
      </c>
      <c r="C85" s="12">
        <f>'[2]Bf'!$O51</f>
        <v>196.4470854530454</v>
      </c>
      <c r="D85" s="6">
        <f>'[2]Br'!$M51</f>
        <v>-1.239075168627491</v>
      </c>
      <c r="E85" s="19">
        <f t="shared" si="53"/>
        <v>1.3689582594875043</v>
      </c>
      <c r="F85" s="19">
        <f t="shared" si="54"/>
        <v>0.27434045099298554</v>
      </c>
      <c r="G85" s="19">
        <f t="shared" si="55"/>
        <v>92.59820195759858</v>
      </c>
      <c r="H85" s="19">
        <f t="shared" si="56"/>
        <v>0.5840561718724916</v>
      </c>
      <c r="I85" s="19">
        <f t="shared" si="57"/>
        <v>0.6452784631098298</v>
      </c>
      <c r="J85" s="19">
        <f t="shared" si="58"/>
        <v>2.58111385243932</v>
      </c>
      <c r="K85" s="3">
        <f t="shared" si="59"/>
        <v>8.139534879176551</v>
      </c>
      <c r="L85" s="3">
        <f t="shared" si="60"/>
        <v>252.0344782867311</v>
      </c>
      <c r="M85" s="3">
        <f t="shared" si="61"/>
        <v>4.10417258382897</v>
      </c>
      <c r="N85" s="3">
        <f t="shared" si="62"/>
        <v>878.4154524044988</v>
      </c>
      <c r="O85" s="3">
        <f t="shared" si="63"/>
        <v>1211.1277719596508</v>
      </c>
      <c r="P85" s="3">
        <f t="shared" si="64"/>
        <v>41.484626214199366</v>
      </c>
      <c r="Q85" s="3">
        <f t="shared" si="65"/>
        <v>2395.306036328086</v>
      </c>
      <c r="R85" s="5">
        <f t="shared" si="76"/>
        <v>0.018896249313451477</v>
      </c>
      <c r="T85" s="22">
        <f t="shared" si="66"/>
        <v>3.4502339693463098</v>
      </c>
      <c r="U85" s="22">
        <f t="shared" si="67"/>
        <v>2.9603380590970234</v>
      </c>
      <c r="V85" s="22">
        <f t="shared" si="68"/>
        <v>2.58111385243932</v>
      </c>
      <c r="W85" s="22">
        <f t="shared" si="69"/>
        <v>2.366380427695141</v>
      </c>
      <c r="X85" s="22">
        <f t="shared" si="70"/>
        <v>2.3614453735184746</v>
      </c>
      <c r="Y85" s="22">
        <f t="shared" si="71"/>
        <v>1321.6197913692554</v>
      </c>
      <c r="Z85" s="22">
        <f t="shared" si="72"/>
        <v>1249.8979141331577</v>
      </c>
      <c r="AA85" s="22">
        <f t="shared" si="73"/>
        <v>1187.4322688930451</v>
      </c>
      <c r="AB85" s="22">
        <f t="shared" si="74"/>
        <v>1148.8039809215036</v>
      </c>
      <c r="AC85" s="22">
        <f t="shared" si="75"/>
        <v>1147.8849044812926</v>
      </c>
      <c r="AD85" s="22">
        <f t="shared" si="24"/>
        <v>28.257687205841197</v>
      </c>
      <c r="AE85" s="22">
        <f t="shared" si="25"/>
        <v>35.73771320254225</v>
      </c>
      <c r="AF85" s="22">
        <f t="shared" si="26"/>
        <v>43.85002150542319</v>
      </c>
      <c r="AG85" s="22">
        <f t="shared" si="27"/>
        <v>49.71491787126845</v>
      </c>
      <c r="AH85" s="22">
        <f t="shared" si="28"/>
        <v>49.86279128592172</v>
      </c>
    </row>
    <row r="86" spans="1:34" ht="16.5">
      <c r="A86" s="20">
        <f>'[1]coil geom 2'!$A67</f>
        <v>46</v>
      </c>
      <c r="B86" s="5">
        <f>'[2]Bf'!$P52</f>
        <v>-0.5731696417058778</v>
      </c>
      <c r="C86" s="12">
        <f>'[2]Bf'!$O52</f>
        <v>198.3951260814957</v>
      </c>
      <c r="D86" s="6">
        <f>'[2]Br'!$M52</f>
        <v>-1.3126336149754054</v>
      </c>
      <c r="E86" s="19">
        <f t="shared" si="53"/>
        <v>1.4323164613089683</v>
      </c>
      <c r="F86" s="19">
        <f t="shared" si="54"/>
        <v>0.27017187919202346</v>
      </c>
      <c r="G86" s="19">
        <f t="shared" si="55"/>
        <v>93.51643935022186</v>
      </c>
      <c r="H86" s="19">
        <f t="shared" si="56"/>
        <v>0.6187290195500378</v>
      </c>
      <c r="I86" s="19">
        <f t="shared" si="57"/>
        <v>0.6751432766009748</v>
      </c>
      <c r="J86" s="19">
        <f t="shared" si="58"/>
        <v>2.7005731064038994</v>
      </c>
      <c r="K86" s="3">
        <f t="shared" si="59"/>
        <v>7.894055567449475</v>
      </c>
      <c r="L86" s="3">
        <f t="shared" si="60"/>
        <v>246.3570029667655</v>
      </c>
      <c r="M86" s="3">
        <f t="shared" si="61"/>
        <v>4.605930189063649</v>
      </c>
      <c r="N86" s="3">
        <f t="shared" si="62"/>
        <v>961.606788489122</v>
      </c>
      <c r="O86" s="3">
        <f t="shared" si="63"/>
        <v>1231.018067983939</v>
      </c>
      <c r="P86" s="3">
        <f t="shared" si="64"/>
        <v>38.763564060926946</v>
      </c>
      <c r="Q86" s="3">
        <f t="shared" si="65"/>
        <v>2490.2454092572666</v>
      </c>
      <c r="R86" s="5">
        <f t="shared" si="76"/>
        <v>0.01964521334281729</v>
      </c>
      <c r="T86" s="22">
        <f t="shared" si="66"/>
        <v>3.5439106683289414</v>
      </c>
      <c r="U86" s="22">
        <f t="shared" si="67"/>
        <v>3.065340767352537</v>
      </c>
      <c r="V86" s="22">
        <f t="shared" si="68"/>
        <v>2.7005731064038994</v>
      </c>
      <c r="W86" s="22">
        <f t="shared" si="69"/>
        <v>2.4999292138401423</v>
      </c>
      <c r="X86" s="22">
        <f t="shared" si="70"/>
        <v>2.503191349763656</v>
      </c>
      <c r="Y86" s="22">
        <f t="shared" si="71"/>
        <v>1334.3390617187931</v>
      </c>
      <c r="Z86" s="22">
        <f t="shared" si="72"/>
        <v>1266.0566105272517</v>
      </c>
      <c r="AA86" s="22">
        <f t="shared" si="73"/>
        <v>1207.8499886173545</v>
      </c>
      <c r="AB86" s="22">
        <f t="shared" si="74"/>
        <v>1173.1315740220405</v>
      </c>
      <c r="AC86" s="22">
        <f t="shared" si="75"/>
        <v>1173.7131050342557</v>
      </c>
      <c r="AD86" s="22">
        <f t="shared" si="24"/>
        <v>27.107707083936408</v>
      </c>
      <c r="AE86" s="22">
        <f t="shared" si="25"/>
        <v>33.89356053491211</v>
      </c>
      <c r="AF86" s="22">
        <f t="shared" si="26"/>
        <v>41.01865505965045</v>
      </c>
      <c r="AG86" s="22">
        <f t="shared" si="27"/>
        <v>45.9423856036087</v>
      </c>
      <c r="AH86" s="22">
        <f t="shared" si="28"/>
        <v>45.85551202252704</v>
      </c>
    </row>
    <row r="87" spans="1:34" ht="16.5">
      <c r="A87" s="20">
        <f>'[1]coil geom 2'!$A68</f>
        <v>47</v>
      </c>
      <c r="B87" s="5">
        <f>'[2]Bf'!$P53</f>
        <v>-0.5638422032320918</v>
      </c>
      <c r="C87" s="12">
        <f>'[2]Bf'!$O53</f>
        <v>198.77989350058206</v>
      </c>
      <c r="D87" s="6">
        <f>'[2]Br'!$M53</f>
        <v>-1.3853539176118572</v>
      </c>
      <c r="E87" s="19">
        <f t="shared" si="53"/>
        <v>1.495701677203091</v>
      </c>
      <c r="F87" s="19">
        <f t="shared" si="54"/>
        <v>0.2657752548819664</v>
      </c>
      <c r="G87" s="19">
        <f t="shared" si="55"/>
        <v>93.69780509101204</v>
      </c>
      <c r="H87" s="19">
        <f t="shared" si="56"/>
        <v>0.6530067959518534</v>
      </c>
      <c r="I87" s="19">
        <f t="shared" si="57"/>
        <v>0.7050208235696869</v>
      </c>
      <c r="J87" s="19">
        <f t="shared" si="58"/>
        <v>2.820083294278748</v>
      </c>
      <c r="K87" s="3">
        <f t="shared" si="59"/>
        <v>7.6392193196886815</v>
      </c>
      <c r="L87" s="3">
        <f t="shared" si="60"/>
        <v>239.82060535622355</v>
      </c>
      <c r="M87" s="3">
        <f t="shared" si="61"/>
        <v>5.130406556082064</v>
      </c>
      <c r="N87" s="3">
        <f t="shared" si="62"/>
        <v>1048.599184131387</v>
      </c>
      <c r="O87" s="3">
        <f t="shared" si="63"/>
        <v>1249.836067669221</v>
      </c>
      <c r="P87" s="3">
        <f t="shared" si="64"/>
        <v>36.348898964812555</v>
      </c>
      <c r="Q87" s="3">
        <f t="shared" si="65"/>
        <v>2587.3743819974147</v>
      </c>
      <c r="R87" s="5">
        <f t="shared" si="76"/>
        <v>0.020411450832566548</v>
      </c>
      <c r="T87" s="22">
        <f t="shared" si="66"/>
        <v>3.630716594749647</v>
      </c>
      <c r="U87" s="22">
        <f t="shared" si="67"/>
        <v>3.167892696205244</v>
      </c>
      <c r="V87" s="22">
        <f t="shared" si="68"/>
        <v>2.820083294278748</v>
      </c>
      <c r="W87" s="22">
        <f t="shared" si="69"/>
        <v>2.6332641241222112</v>
      </c>
      <c r="X87" s="22">
        <f t="shared" si="70"/>
        <v>2.6418127520374424</v>
      </c>
      <c r="Y87" s="22">
        <f t="shared" si="71"/>
        <v>1345.8640023453454</v>
      </c>
      <c r="Z87" s="22">
        <f t="shared" si="72"/>
        <v>1281.4070311696337</v>
      </c>
      <c r="AA87" s="22">
        <f t="shared" si="73"/>
        <v>1227.57742088259</v>
      </c>
      <c r="AB87" s="22">
        <f t="shared" si="74"/>
        <v>1196.4347456902929</v>
      </c>
      <c r="AC87" s="22">
        <f t="shared" si="75"/>
        <v>1197.8971382582422</v>
      </c>
      <c r="AD87" s="22">
        <f t="shared" si="24"/>
        <v>26.10661240165625</v>
      </c>
      <c r="AE87" s="22">
        <f t="shared" si="25"/>
        <v>32.23082316944126</v>
      </c>
      <c r="AF87" s="22">
        <f t="shared" si="26"/>
        <v>38.45149451742398</v>
      </c>
      <c r="AG87" s="22">
        <f t="shared" si="27"/>
        <v>42.57931955469627</v>
      </c>
      <c r="AH87" s="22">
        <f t="shared" si="28"/>
        <v>42.376245180845004</v>
      </c>
    </row>
    <row r="88" spans="1:34" ht="16.5">
      <c r="A88" s="20">
        <f>'[1]coil geom 2'!$A69</f>
        <v>48</v>
      </c>
      <c r="B88" s="5">
        <f>'[2]Bf'!$P54</f>
        <v>-0.553885694261746</v>
      </c>
      <c r="C88" s="12">
        <f>'[2]Bf'!$O54</f>
        <v>197.80678894011174</v>
      </c>
      <c r="D88" s="6">
        <f>'[2]Br'!$M54</f>
        <v>-1.4583924395940684</v>
      </c>
      <c r="E88" s="19">
        <f t="shared" si="53"/>
        <v>1.5600313683298022</v>
      </c>
      <c r="F88" s="19">
        <f t="shared" si="54"/>
        <v>0.2610821090086005</v>
      </c>
      <c r="G88" s="19">
        <f t="shared" si="55"/>
        <v>93.23911804860322</v>
      </c>
      <c r="H88" s="19">
        <f t="shared" si="56"/>
        <v>0.6874345696884602</v>
      </c>
      <c r="I88" s="19">
        <f t="shared" si="57"/>
        <v>0.7353435627291077</v>
      </c>
      <c r="J88" s="19">
        <f t="shared" si="58"/>
        <v>2.941374250916431</v>
      </c>
      <c r="K88" s="3">
        <f t="shared" si="59"/>
        <v>7.371809716307571</v>
      </c>
      <c r="L88" s="3">
        <f t="shared" si="60"/>
        <v>232.41809615639326</v>
      </c>
      <c r="M88" s="3">
        <f t="shared" si="61"/>
        <v>5.685636834338959</v>
      </c>
      <c r="N88" s="3">
        <f t="shared" si="62"/>
        <v>1140.738807171739</v>
      </c>
      <c r="O88" s="3">
        <f t="shared" si="63"/>
        <v>1267.9915809663876</v>
      </c>
      <c r="P88" s="3">
        <f t="shared" si="64"/>
        <v>34.16287698702574</v>
      </c>
      <c r="Q88" s="3">
        <f t="shared" si="65"/>
        <v>2688.368807832192</v>
      </c>
      <c r="R88" s="5">
        <f t="shared" si="76"/>
        <v>0.02120818236536407</v>
      </c>
      <c r="T88" s="22">
        <f t="shared" si="66"/>
        <v>3.713549884696777</v>
      </c>
      <c r="U88" s="22">
        <f t="shared" si="67"/>
        <v>3.270217231235084</v>
      </c>
      <c r="V88" s="22">
        <f t="shared" si="68"/>
        <v>2.941374250916431</v>
      </c>
      <c r="W88" s="22">
        <f t="shared" si="69"/>
        <v>2.7681289672978493</v>
      </c>
      <c r="X88" s="22">
        <f t="shared" si="70"/>
        <v>2.7797279050987425</v>
      </c>
      <c r="Y88" s="22">
        <f t="shared" si="71"/>
        <v>1356.633999699159</v>
      </c>
      <c r="Z88" s="22">
        <f t="shared" si="72"/>
        <v>1296.3181497397911</v>
      </c>
      <c r="AA88" s="22">
        <f t="shared" si="73"/>
        <v>1246.9302585848513</v>
      </c>
      <c r="AB88" s="22">
        <f t="shared" si="74"/>
        <v>1219.0842409599761</v>
      </c>
      <c r="AC88" s="22">
        <f t="shared" si="75"/>
        <v>1220.9912558481597</v>
      </c>
      <c r="AD88" s="22">
        <f t="shared" si="24"/>
        <v>25.204669225294197</v>
      </c>
      <c r="AE88" s="22">
        <f t="shared" si="25"/>
        <v>30.69506638401485</v>
      </c>
      <c r="AF88" s="22">
        <f t="shared" si="26"/>
        <v>36.087214164281946</v>
      </c>
      <c r="AG88" s="22">
        <f t="shared" si="27"/>
        <v>39.536863874460344</v>
      </c>
      <c r="AH88" s="22">
        <f t="shared" si="28"/>
        <v>39.29057128707736</v>
      </c>
    </row>
    <row r="89" spans="1:34" ht="16.5">
      <c r="A89" s="20">
        <f>'[1]coil geom 2'!$A70</f>
        <v>49</v>
      </c>
      <c r="B89" s="5">
        <f>'[2]Bf'!$P55</f>
        <v>-0.5431440402046857</v>
      </c>
      <c r="C89" s="12">
        <f>'[2]Bf'!$O55</f>
        <v>195.4771629223311</v>
      </c>
      <c r="D89" s="6">
        <f>'[2]Br'!$M55</f>
        <v>-1.5324290050316072</v>
      </c>
      <c r="E89" s="19">
        <f t="shared" si="53"/>
        <v>1.6258364320779723</v>
      </c>
      <c r="F89" s="19">
        <f t="shared" si="54"/>
        <v>0.2560188735350863</v>
      </c>
      <c r="G89" s="19">
        <f t="shared" si="55"/>
        <v>92.14101481137453</v>
      </c>
      <c r="H89" s="19">
        <f t="shared" si="56"/>
        <v>0.7223327857796876</v>
      </c>
      <c r="I89" s="19">
        <f t="shared" si="57"/>
        <v>0.7663617403148585</v>
      </c>
      <c r="J89" s="19">
        <f t="shared" si="58"/>
        <v>3.065446961259434</v>
      </c>
      <c r="K89" s="3">
        <f t="shared" si="59"/>
        <v>7.088655273417012</v>
      </c>
      <c r="L89" s="3">
        <f t="shared" si="60"/>
        <v>224.07465091740792</v>
      </c>
      <c r="M89" s="3">
        <f t="shared" si="61"/>
        <v>6.277562344418577</v>
      </c>
      <c r="N89" s="3">
        <f t="shared" si="62"/>
        <v>1239.0055630780244</v>
      </c>
      <c r="O89" s="3">
        <f t="shared" si="63"/>
        <v>1285.698345726367</v>
      </c>
      <c r="P89" s="3">
        <f t="shared" si="64"/>
        <v>32.16155661521155</v>
      </c>
      <c r="Q89" s="3">
        <f t="shared" si="65"/>
        <v>2794.306333954846</v>
      </c>
      <c r="R89" s="5">
        <f t="shared" si="76"/>
        <v>0.02204390935594631</v>
      </c>
      <c r="T89" s="22">
        <f t="shared" si="66"/>
        <v>3.7937565213753337</v>
      </c>
      <c r="U89" s="22">
        <f t="shared" si="67"/>
        <v>3.3734795332919707</v>
      </c>
      <c r="V89" s="22">
        <f t="shared" si="68"/>
        <v>3.065446961259434</v>
      </c>
      <c r="W89" s="22">
        <f t="shared" si="69"/>
        <v>2.9055793356476296</v>
      </c>
      <c r="X89" s="22">
        <f t="shared" si="70"/>
        <v>2.91832876350203</v>
      </c>
      <c r="Y89" s="22">
        <f t="shared" si="71"/>
        <v>1366.8564412902733</v>
      </c>
      <c r="Z89" s="22">
        <f t="shared" si="72"/>
        <v>1310.9730587239214</v>
      </c>
      <c r="AA89" s="22">
        <f t="shared" si="73"/>
        <v>1266.0727228597907</v>
      </c>
      <c r="AB89" s="22">
        <f t="shared" si="74"/>
        <v>1241.2864617751732</v>
      </c>
      <c r="AC89" s="22">
        <f t="shared" si="75"/>
        <v>1243.3030439826764</v>
      </c>
      <c r="AD89" s="22">
        <f t="shared" si="24"/>
        <v>24.37728899189905</v>
      </c>
      <c r="AE89" s="22">
        <f t="shared" si="25"/>
        <v>29.25833533785491</v>
      </c>
      <c r="AF89" s="22">
        <f t="shared" si="26"/>
        <v>33.89177043269262</v>
      </c>
      <c r="AG89" s="22">
        <f t="shared" si="27"/>
        <v>36.7613474525572</v>
      </c>
      <c r="AH89" s="22">
        <f t="shared" si="28"/>
        <v>36.51904086105398</v>
      </c>
    </row>
    <row r="90" spans="1:34" ht="16.5">
      <c r="A90" s="20">
        <f>'[1]coil geom 2'!$A71</f>
        <v>50</v>
      </c>
      <c r="B90" s="5">
        <f>'[2]Bf'!$P56</f>
        <v>-0.5318523069431151</v>
      </c>
      <c r="C90" s="12">
        <f>'[2]Bf'!$O56</f>
        <v>191.67859495808676</v>
      </c>
      <c r="D90" s="6">
        <f>'[2]Br'!$M56</f>
        <v>-1.6083404901146503</v>
      </c>
      <c r="E90" s="19">
        <f t="shared" si="53"/>
        <v>1.6939970509251032</v>
      </c>
      <c r="F90" s="19">
        <f t="shared" si="54"/>
        <v>0.25069635019708464</v>
      </c>
      <c r="G90" s="19">
        <f t="shared" si="55"/>
        <v>90.35050434036613</v>
      </c>
      <c r="H90" s="19">
        <f t="shared" si="56"/>
        <v>0.7581147726206222</v>
      </c>
      <c r="I90" s="19">
        <f t="shared" si="57"/>
        <v>0.7984902431888301</v>
      </c>
      <c r="J90" s="19">
        <f t="shared" si="58"/>
        <v>3.1939609727553204</v>
      </c>
      <c r="K90" s="3">
        <f t="shared" si="59"/>
        <v>6.796978787615626</v>
      </c>
      <c r="L90" s="3">
        <f t="shared" si="60"/>
        <v>214.9558094843928</v>
      </c>
      <c r="M90" s="3">
        <f t="shared" si="61"/>
        <v>6.914906282467658</v>
      </c>
      <c r="N90" s="3">
        <f t="shared" si="62"/>
        <v>1345.069899650955</v>
      </c>
      <c r="O90" s="3">
        <f t="shared" si="63"/>
        <v>1303.212254094335</v>
      </c>
      <c r="P90" s="3">
        <f t="shared" si="64"/>
        <v>30.30356562931444</v>
      </c>
      <c r="Q90" s="3">
        <f t="shared" si="65"/>
        <v>2907.2534139290806</v>
      </c>
      <c r="R90" s="5">
        <f t="shared" si="76"/>
        <v>0.02293493378040409</v>
      </c>
      <c r="T90" s="22">
        <f t="shared" si="66"/>
        <v>3.873090966501848</v>
      </c>
      <c r="U90" s="22">
        <f t="shared" si="67"/>
        <v>3.4794389915552655</v>
      </c>
      <c r="V90" s="22">
        <f t="shared" si="68"/>
        <v>3.1939609727553204</v>
      </c>
      <c r="W90" s="22">
        <f t="shared" si="69"/>
        <v>3.0472129287900436</v>
      </c>
      <c r="X90" s="22">
        <f t="shared" si="70"/>
        <v>3.0592246582522122</v>
      </c>
      <c r="Y90" s="22">
        <f t="shared" si="71"/>
        <v>1376.773257799845</v>
      </c>
      <c r="Z90" s="22">
        <f t="shared" si="72"/>
        <v>1325.617186901027</v>
      </c>
      <c r="AA90" s="22">
        <f t="shared" si="73"/>
        <v>1285.2435111745704</v>
      </c>
      <c r="AB90" s="22">
        <f t="shared" si="74"/>
        <v>1263.2994452084808</v>
      </c>
      <c r="AC90" s="22">
        <f t="shared" si="75"/>
        <v>1265.1278693877523</v>
      </c>
      <c r="AD90" s="22">
        <f t="shared" si="24"/>
        <v>23.60022481631977</v>
      </c>
      <c r="AE90" s="22">
        <f t="shared" si="25"/>
        <v>27.89103636043836</v>
      </c>
      <c r="AF90" s="22">
        <f t="shared" si="26"/>
        <v>31.828362361768928</v>
      </c>
      <c r="AG90" s="22">
        <f t="shared" si="27"/>
        <v>34.20129784685459</v>
      </c>
      <c r="AH90" s="22">
        <f t="shared" si="28"/>
        <v>33.99690676119058</v>
      </c>
    </row>
    <row r="91" spans="1:34" ht="16.5">
      <c r="A91" s="20">
        <f>'[1]coil geom 2'!$A72</f>
        <v>51</v>
      </c>
      <c r="B91" s="5">
        <f>'[2]Bf'!$P57</f>
        <v>-0.5197396600150359</v>
      </c>
      <c r="C91" s="12">
        <f>'[2]Bf'!$O57</f>
        <v>186.28593034491297</v>
      </c>
      <c r="D91" s="6">
        <f>'[2]Br'!$M57</f>
        <v>-1.68723168296781</v>
      </c>
      <c r="E91" s="19">
        <f t="shared" si="53"/>
        <v>1.7654687950238412</v>
      </c>
      <c r="F91" s="19">
        <f t="shared" si="54"/>
        <v>0.24498687721660894</v>
      </c>
      <c r="G91" s="19">
        <f t="shared" si="55"/>
        <v>87.80859313924721</v>
      </c>
      <c r="H91" s="19">
        <f t="shared" si="56"/>
        <v>0.7953012882242799</v>
      </c>
      <c r="I91" s="19">
        <f t="shared" si="57"/>
        <v>0.8321794932942922</v>
      </c>
      <c r="J91" s="19">
        <f t="shared" si="58"/>
        <v>3.328717973177169</v>
      </c>
      <c r="K91" s="3">
        <f t="shared" si="59"/>
        <v>6.490909228547815</v>
      </c>
      <c r="L91" s="3">
        <f t="shared" si="60"/>
        <v>204.89437865748616</v>
      </c>
      <c r="M91" s="3">
        <f t="shared" si="61"/>
        <v>7.609914048469584</v>
      </c>
      <c r="N91" s="3">
        <f t="shared" si="62"/>
        <v>1460.96444114693</v>
      </c>
      <c r="O91" s="3">
        <f t="shared" si="63"/>
        <v>1320.7893447696965</v>
      </c>
      <c r="P91" s="3">
        <f t="shared" si="64"/>
        <v>28.554017956389835</v>
      </c>
      <c r="Q91" s="3">
        <f t="shared" si="65"/>
        <v>3029.30300580752</v>
      </c>
      <c r="R91" s="5">
        <f t="shared" si="76"/>
        <v>0.02389776670520039</v>
      </c>
      <c r="T91" s="22">
        <f t="shared" si="66"/>
        <v>3.953257953291931</v>
      </c>
      <c r="U91" s="22">
        <f t="shared" si="67"/>
        <v>3.589865009919949</v>
      </c>
      <c r="V91" s="22">
        <f t="shared" si="68"/>
        <v>3.328717973177169</v>
      </c>
      <c r="W91" s="22">
        <f t="shared" si="69"/>
        <v>3.1949876544020333</v>
      </c>
      <c r="X91" s="22">
        <f t="shared" si="70"/>
        <v>3.204665207152474</v>
      </c>
      <c r="Y91" s="22">
        <f t="shared" si="71"/>
        <v>1386.602304846354</v>
      </c>
      <c r="Z91" s="22">
        <f t="shared" si="72"/>
        <v>1340.4710884458134</v>
      </c>
      <c r="AA91" s="22">
        <f t="shared" si="73"/>
        <v>1304.6679346062504</v>
      </c>
      <c r="AB91" s="22">
        <f t="shared" si="74"/>
        <v>1285.3940749674605</v>
      </c>
      <c r="AC91" s="22">
        <f t="shared" si="75"/>
        <v>1286.8113209826047</v>
      </c>
      <c r="AD91" s="22">
        <f t="shared" si="24"/>
        <v>22.853836193624318</v>
      </c>
      <c r="AE91" s="22">
        <f t="shared" si="25"/>
        <v>26.570334906932477</v>
      </c>
      <c r="AF91" s="22">
        <f t="shared" si="26"/>
        <v>29.867877048595073</v>
      </c>
      <c r="AG91" s="22">
        <f t="shared" si="27"/>
        <v>31.81267239064898</v>
      </c>
      <c r="AH91" s="22">
        <f t="shared" si="28"/>
        <v>31.665369242148305</v>
      </c>
    </row>
    <row r="92" spans="1:34" ht="16.5">
      <c r="A92" s="20">
        <f>'[1]coil geom 2'!$A73</f>
        <v>52</v>
      </c>
      <c r="B92" s="5">
        <f>'[2]Bf'!$P58</f>
        <v>-0.507115608884023</v>
      </c>
      <c r="C92" s="12">
        <f>'[2]Bf'!$O58</f>
        <v>179.04529282170077</v>
      </c>
      <c r="D92" s="6">
        <f>'[2]Br'!$M58</f>
        <v>-1.7698720892038968</v>
      </c>
      <c r="E92" s="19">
        <f t="shared" si="53"/>
        <v>1.8410902891810548</v>
      </c>
      <c r="F92" s="19">
        <f t="shared" si="54"/>
        <v>0.2390363463983139</v>
      </c>
      <c r="G92" s="19">
        <f t="shared" si="55"/>
        <v>84.39561292561902</v>
      </c>
      <c r="H92" s="19">
        <f t="shared" si="56"/>
        <v>0.8342550502964396</v>
      </c>
      <c r="I92" s="19">
        <f t="shared" si="57"/>
        <v>0.8678247886783192</v>
      </c>
      <c r="J92" s="19">
        <f t="shared" si="58"/>
        <v>3.4712991547132774</v>
      </c>
      <c r="K92" s="3">
        <f t="shared" si="59"/>
        <v>6.179420884028445</v>
      </c>
      <c r="L92" s="3">
        <f t="shared" si="60"/>
        <v>194.08669478716928</v>
      </c>
      <c r="M92" s="3">
        <f t="shared" si="61"/>
        <v>8.373635812317563</v>
      </c>
      <c r="N92" s="3">
        <f t="shared" si="62"/>
        <v>1588.801820654416</v>
      </c>
      <c r="O92" s="3">
        <f t="shared" si="63"/>
        <v>1338.6072381681424</v>
      </c>
      <c r="P92" s="3">
        <f t="shared" si="64"/>
        <v>26.891390409296896</v>
      </c>
      <c r="Q92" s="3">
        <f t="shared" si="65"/>
        <v>3162.9402007153703</v>
      </c>
      <c r="R92" s="5">
        <f t="shared" si="76"/>
        <v>0.024952012682219738</v>
      </c>
      <c r="T92" s="22">
        <f t="shared" si="66"/>
        <v>4.035923409726542</v>
      </c>
      <c r="U92" s="22">
        <f t="shared" si="67"/>
        <v>3.7064448746134397</v>
      </c>
      <c r="V92" s="22">
        <f t="shared" si="68"/>
        <v>3.4712991547132774</v>
      </c>
      <c r="W92" s="22">
        <f t="shared" si="69"/>
        <v>3.3504074988086674</v>
      </c>
      <c r="X92" s="22">
        <f t="shared" si="70"/>
        <v>3.356139354709357</v>
      </c>
      <c r="Y92" s="22">
        <f t="shared" si="71"/>
        <v>1396.540316457318</v>
      </c>
      <c r="Z92" s="22">
        <f t="shared" si="72"/>
        <v>1355.7187614289635</v>
      </c>
      <c r="AA92" s="22">
        <f t="shared" si="73"/>
        <v>1324.50599680679</v>
      </c>
      <c r="AB92" s="22">
        <f t="shared" si="74"/>
        <v>1307.7320892223177</v>
      </c>
      <c r="AC92" s="22">
        <f t="shared" si="75"/>
        <v>1308.5390269253226</v>
      </c>
      <c r="AD92" s="22">
        <f t="shared" si="24"/>
        <v>22.122212366666776</v>
      </c>
      <c r="AE92" s="22">
        <f t="shared" si="25"/>
        <v>25.280091489255447</v>
      </c>
      <c r="AF92" s="22">
        <f t="shared" si="26"/>
        <v>27.99246977816544</v>
      </c>
      <c r="AG92" s="22">
        <f t="shared" si="27"/>
        <v>29.570052476990284</v>
      </c>
      <c r="AH92" s="22">
        <f t="shared" si="28"/>
        <v>29.492125935406513</v>
      </c>
    </row>
    <row r="93" spans="1:34" ht="16.5">
      <c r="A93" s="20">
        <f>'[1]coil geom 2'!$A74</f>
        <v>53</v>
      </c>
      <c r="B93" s="5">
        <f>'[2]Bf'!$P59</f>
        <v>-0.4933396757856654</v>
      </c>
      <c r="C93" s="12">
        <f>'[2]Bf'!$O59</f>
        <v>169.5704965161943</v>
      </c>
      <c r="D93" s="6">
        <f>'[2]Br'!$M59</f>
        <v>-1.857988197278325</v>
      </c>
      <c r="E93" s="19">
        <f t="shared" si="53"/>
        <v>1.9223694173935106</v>
      </c>
      <c r="F93" s="19">
        <f t="shared" si="54"/>
        <v>0.232542859196637</v>
      </c>
      <c r="G93" s="19">
        <f t="shared" si="55"/>
        <v>79.9295293500798</v>
      </c>
      <c r="H93" s="19">
        <f t="shared" si="56"/>
        <v>0.8757898643781875</v>
      </c>
      <c r="I93" s="19">
        <f t="shared" si="57"/>
        <v>0.9061368924786757</v>
      </c>
      <c r="J93" s="19">
        <f t="shared" si="58"/>
        <v>3.6245475699147027</v>
      </c>
      <c r="K93" s="3">
        <f t="shared" si="59"/>
        <v>5.848249710167464</v>
      </c>
      <c r="L93" s="3">
        <f t="shared" si="60"/>
        <v>182.10779226441693</v>
      </c>
      <c r="M93" s="3">
        <f t="shared" si="61"/>
        <v>9.228183233521568</v>
      </c>
      <c r="N93" s="3">
        <f t="shared" si="62"/>
        <v>1732.1809244914878</v>
      </c>
      <c r="O93" s="3">
        <f t="shared" si="63"/>
        <v>1356.982095098649</v>
      </c>
      <c r="P93" s="3">
        <f t="shared" si="64"/>
        <v>25.285497969856365</v>
      </c>
      <c r="Q93" s="3">
        <f t="shared" si="65"/>
        <v>3311.6327427680994</v>
      </c>
      <c r="R93" s="5">
        <f t="shared" si="76"/>
        <v>0.02612502828150677</v>
      </c>
      <c r="T93" s="22">
        <f t="shared" si="66"/>
        <v>4.123183095843501</v>
      </c>
      <c r="U93" s="22">
        <f t="shared" si="67"/>
        <v>3.83169605305239</v>
      </c>
      <c r="V93" s="22">
        <f t="shared" si="68"/>
        <v>3.6245475699147027</v>
      </c>
      <c r="W93" s="22">
        <f t="shared" si="69"/>
        <v>3.5166731683000556</v>
      </c>
      <c r="X93" s="22">
        <f t="shared" si="70"/>
        <v>3.517219057889085</v>
      </c>
      <c r="Y93" s="22">
        <f t="shared" si="71"/>
        <v>1406.8180967748374</v>
      </c>
      <c r="Z93" s="22">
        <f t="shared" si="72"/>
        <v>1371.6227301627011</v>
      </c>
      <c r="AA93" s="22">
        <f t="shared" si="73"/>
        <v>1345.0530951379842</v>
      </c>
      <c r="AB93" s="22">
        <f t="shared" si="74"/>
        <v>1330.67140116103</v>
      </c>
      <c r="AC93" s="22">
        <f t="shared" si="75"/>
        <v>1330.7451522566926</v>
      </c>
      <c r="AD93" s="22">
        <f t="shared" si="24"/>
        <v>21.388837296450838</v>
      </c>
      <c r="AE93" s="22">
        <f t="shared" si="25"/>
        <v>24.000734206111957</v>
      </c>
      <c r="AF93" s="22">
        <f t="shared" si="26"/>
        <v>26.175816874322546</v>
      </c>
      <c r="AG93" s="22">
        <f t="shared" si="27"/>
        <v>27.43435447978588</v>
      </c>
      <c r="AH93" s="22">
        <f t="shared" si="28"/>
        <v>27.427746992610608</v>
      </c>
    </row>
    <row r="94" spans="1:34" ht="16.5">
      <c r="A94" s="20">
        <f>'[1]coil geom 2'!$A75</f>
        <v>54</v>
      </c>
      <c r="B94" s="5">
        <f>'[2]Bf'!$P60</f>
        <v>-0.4787903408554657</v>
      </c>
      <c r="C94" s="12">
        <f>'[2]Bf'!$O60</f>
        <v>157.24990032700651</v>
      </c>
      <c r="D94" s="6">
        <f>'[2]Br'!$M60</f>
        <v>-1.9528091483623131</v>
      </c>
      <c r="E94" s="19">
        <f t="shared" si="53"/>
        <v>2.010647597274081</v>
      </c>
      <c r="F94" s="19">
        <f t="shared" si="54"/>
        <v>0.22568481774945354</v>
      </c>
      <c r="G94" s="19">
        <f t="shared" si="55"/>
        <v>74.12203644921352</v>
      </c>
      <c r="H94" s="19">
        <f t="shared" si="56"/>
        <v>0.9204851041066758</v>
      </c>
      <c r="I94" s="19">
        <f t="shared" si="57"/>
        <v>0.9477481014725812</v>
      </c>
      <c r="J94" s="19">
        <f t="shared" si="58"/>
        <v>3.790992405890324</v>
      </c>
      <c r="K94" s="3">
        <f t="shared" si="59"/>
        <v>5.508388722991881</v>
      </c>
      <c r="L94" s="3">
        <f t="shared" si="60"/>
        <v>169.18079053808844</v>
      </c>
      <c r="M94" s="3">
        <f t="shared" si="61"/>
        <v>10.19412394064511</v>
      </c>
      <c r="N94" s="3">
        <f t="shared" si="62"/>
        <v>1894.9225875301777</v>
      </c>
      <c r="O94" s="3">
        <f t="shared" si="63"/>
        <v>1376.1326539616093</v>
      </c>
      <c r="P94" s="3">
        <f t="shared" si="64"/>
        <v>23.720317220504302</v>
      </c>
      <c r="Q94" s="3">
        <f t="shared" si="65"/>
        <v>3479.658861914017</v>
      </c>
      <c r="R94" s="5">
        <f t="shared" si="76"/>
        <v>0.02745056388756244</v>
      </c>
      <c r="T94" s="22">
        <f t="shared" si="66"/>
        <v>4.217414063777916</v>
      </c>
      <c r="U94" s="22">
        <f t="shared" si="67"/>
        <v>3.9681497851100107</v>
      </c>
      <c r="V94" s="22">
        <f t="shared" si="68"/>
        <v>3.790992405890324</v>
      </c>
      <c r="W94" s="22">
        <f t="shared" si="69"/>
        <v>3.696324322715774</v>
      </c>
      <c r="X94" s="22">
        <f t="shared" si="70"/>
        <v>3.6904990107863402</v>
      </c>
      <c r="Y94" s="22">
        <f t="shared" si="71"/>
        <v>1417.6773444501175</v>
      </c>
      <c r="Z94" s="22">
        <f t="shared" si="72"/>
        <v>1388.407264086354</v>
      </c>
      <c r="AA94" s="22">
        <f t="shared" si="73"/>
        <v>1366.5074673545105</v>
      </c>
      <c r="AB94" s="22">
        <f t="shared" si="74"/>
        <v>1354.412320739744</v>
      </c>
      <c r="AC94" s="22">
        <f t="shared" si="75"/>
        <v>1353.6588731773206</v>
      </c>
      <c r="AD94" s="22">
        <f t="shared" si="24"/>
        <v>20.638427450504683</v>
      </c>
      <c r="AE94" s="22">
        <f t="shared" si="25"/>
        <v>22.719266190105017</v>
      </c>
      <c r="AF94" s="22">
        <f t="shared" si="26"/>
        <v>24.405086327358557</v>
      </c>
      <c r="AG94" s="22">
        <f t="shared" si="27"/>
        <v>25.38814132815401</v>
      </c>
      <c r="AH94" s="22">
        <f t="shared" si="28"/>
        <v>25.45066480639925</v>
      </c>
    </row>
    <row r="95" spans="1:34" ht="16.5">
      <c r="A95" s="16">
        <f>J31</f>
        <v>55.21613681534294</v>
      </c>
      <c r="B95" s="5">
        <f>'[2]Bf'!$P61</f>
        <v>-0.4635021370273096</v>
      </c>
      <c r="C95" s="12">
        <f>'[2]Bf'!$O61</f>
        <v>140.2893426549694</v>
      </c>
      <c r="D95" s="6">
        <f>'[2]Br'!$M61</f>
        <v>-2.0562244163677725</v>
      </c>
      <c r="E95" s="19">
        <f t="shared" si="53"/>
        <v>2.1078171366358776</v>
      </c>
      <c r="F95" s="19">
        <f t="shared" si="54"/>
        <v>0.2184784996593493</v>
      </c>
      <c r="G95" s="19">
        <f t="shared" si="55"/>
        <v>66.12742995756275</v>
      </c>
      <c r="H95" s="19">
        <f t="shared" si="56"/>
        <v>0.9692314005975831</v>
      </c>
      <c r="I95" s="19">
        <f t="shared" si="57"/>
        <v>0.9935503825764211</v>
      </c>
      <c r="J95" s="19">
        <f t="shared" si="58"/>
        <v>3.9742015303056846</v>
      </c>
      <c r="K95" s="3">
        <f t="shared" si="59"/>
        <v>5.162229419497163</v>
      </c>
      <c r="L95" s="3">
        <f t="shared" si="60"/>
        <v>155.07365314219842</v>
      </c>
      <c r="M95" s="3">
        <f t="shared" si="61"/>
        <v>11.302417122820687</v>
      </c>
      <c r="N95" s="3">
        <f t="shared" si="62"/>
        <v>2082.501947465234</v>
      </c>
      <c r="O95" s="3">
        <f t="shared" si="63"/>
        <v>1396.2809075929672</v>
      </c>
      <c r="P95" s="3">
        <f t="shared" si="64"/>
        <v>22.1819813671461</v>
      </c>
      <c r="Q95" s="3">
        <f t="shared" si="65"/>
        <v>3672.5031361098636</v>
      </c>
      <c r="R95" s="5">
        <f>Q95*J$35*(A95-A94)</f>
        <v>0.0352337779080451</v>
      </c>
      <c r="T95" s="22">
        <f t="shared" si="66"/>
        <v>4.318961650388429</v>
      </c>
      <c r="U95" s="22">
        <f t="shared" si="67"/>
        <v>4.118118588449176</v>
      </c>
      <c r="V95" s="22">
        <f t="shared" si="68"/>
        <v>3.9742015303056846</v>
      </c>
      <c r="W95" s="22">
        <f t="shared" si="69"/>
        <v>3.8935280944647315</v>
      </c>
      <c r="X95" s="22">
        <f t="shared" si="70"/>
        <v>3.880045149896712</v>
      </c>
      <c r="Y95" s="22">
        <f t="shared" si="71"/>
        <v>1429.1075663380545</v>
      </c>
      <c r="Z95" s="22">
        <f t="shared" si="72"/>
        <v>1406.2274613984346</v>
      </c>
      <c r="AA95" s="22">
        <f t="shared" si="73"/>
        <v>1389.1389112851152</v>
      </c>
      <c r="AB95" s="22">
        <f t="shared" si="74"/>
        <v>1379.2971337783022</v>
      </c>
      <c r="AC95" s="22">
        <f t="shared" si="75"/>
        <v>1377.6334651649304</v>
      </c>
      <c r="AD95" s="22">
        <f t="shared" si="24"/>
        <v>19.87428929507718</v>
      </c>
      <c r="AE95" s="22">
        <f t="shared" si="25"/>
        <v>21.430361387469567</v>
      </c>
      <c r="AF95" s="22">
        <f t="shared" si="26"/>
        <v>22.664933967877666</v>
      </c>
      <c r="AG95" s="22">
        <f t="shared" si="27"/>
        <v>23.406349916640668</v>
      </c>
      <c r="AH95" s="22">
        <f t="shared" si="28"/>
        <v>23.53397226866542</v>
      </c>
    </row>
    <row r="96" spans="2:34" ht="16.5">
      <c r="B96" s="5"/>
      <c r="E96" s="19"/>
      <c r="F96" s="19"/>
      <c r="G96" s="19"/>
      <c r="H96" s="19"/>
      <c r="I96" s="19"/>
      <c r="J96" s="19"/>
      <c r="K96" s="3"/>
      <c r="L96" s="3"/>
      <c r="M96" s="3"/>
      <c r="N96" s="3"/>
      <c r="O96" s="3"/>
      <c r="P96" s="3"/>
      <c r="Q96" s="3"/>
      <c r="R96" s="5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</row>
    <row r="97" spans="1:34" ht="16.5">
      <c r="A97" s="16">
        <f>I32</f>
        <v>66.20526072708387</v>
      </c>
      <c r="B97" s="5">
        <f>'[2]Bf'!$P72</f>
        <v>-0.3268494801752908</v>
      </c>
      <c r="C97" s="12">
        <f>'[2]Bf'!$O72</f>
        <v>103.8678988060364</v>
      </c>
      <c r="D97" s="6">
        <f>'[2]Br'!$M72</f>
        <v>-1.4315649793308114</v>
      </c>
      <c r="E97" s="19">
        <f aca="true" t="shared" si="77" ref="E97:E104">SQRT(B97^2+D97^2)</f>
        <v>1.468403511551673</v>
      </c>
      <c r="F97" s="19">
        <f aca="true" t="shared" si="78" ref="F97:F104">-B97*$E$30*(1-$E$32)/$E$31/$E$33</f>
        <v>0.15406527465250566</v>
      </c>
      <c r="G97" s="19">
        <f aca="true" t="shared" si="79" ref="G97:G104">C97*$E$30*(1-$E$32)/$E$31/$E$33</f>
        <v>48.959650627403434</v>
      </c>
      <c r="H97" s="19">
        <f aca="true" t="shared" si="80" ref="H97:H104">-D97*$E$30*(1-$E$32)/$E$31/$E$33</f>
        <v>0.6747890545985441</v>
      </c>
      <c r="I97" s="19">
        <f aca="true" t="shared" si="81" ref="I97:I104">E97*$E$30*(1-$E$32)/$E$31/$E$33</f>
        <v>0.6921534346225183</v>
      </c>
      <c r="J97" s="19">
        <f aca="true" t="shared" si="82" ref="J97:J104">E97*E$30/E$31</f>
        <v>2.7686137384900738</v>
      </c>
      <c r="K97" s="3">
        <f aca="true" t="shared" si="83" ref="K97:K104">E$37*E$14/120*E$6*F97^2/E$7*E$4*E$9*(E$9-1)/E$5</f>
        <v>2.5670209734622214</v>
      </c>
      <c r="L97" s="3">
        <f aca="true" t="shared" si="84" ref="L97:L104">E$37*E$14/6*F97^2*E$4/E$8/E$5*SQRT(E$6^2+16*E$4^2)*(1+(G97*E$4/F97)^2/15)</f>
        <v>78.11028123987647</v>
      </c>
      <c r="M97" s="3">
        <f aca="true" t="shared" si="85" ref="M97:M104">E$38*E$14*H97^2/8*E$5/E$8/E$4*SQRT(E$6^2+16*E$4^2)</f>
        <v>5.478383602441904</v>
      </c>
      <c r="N97" s="3">
        <f aca="true" t="shared" si="86" ref="N97:N104">E$37*2*E$14*E$15*I97^2/E$13*E$20</f>
        <v>1010.6723466560161</v>
      </c>
      <c r="O97" s="3">
        <f aca="true" t="shared" si="87" ref="O97:O104">(Y97+Z97+AA97+AB97+AC97)/5</f>
        <v>1226.8755923086676</v>
      </c>
      <c r="P97" s="3">
        <f aca="true" t="shared" si="88" ref="P97:P104">(AD97+AE97+AF97+AG97+AH97)/5</f>
        <v>38.61925879799554</v>
      </c>
      <c r="Q97" s="3">
        <f aca="true" t="shared" si="89" ref="Q97:Q104">SUM(K97:P97)</f>
        <v>2362.32288357846</v>
      </c>
      <c r="R97" s="5">
        <f>Q97*J$35*(A98-A97)</f>
        <v>0.01481080053129012</v>
      </c>
      <c r="T97" s="22">
        <f aca="true" t="shared" si="90" ref="T97:T104">SQRT(($B97-$C97*0.8*$E$4)^2+$D97^2)*$E$30/$E$31</f>
        <v>3.030777108422885</v>
      </c>
      <c r="U97" s="22">
        <f aca="true" t="shared" si="91" ref="U97:U104">SQRT(($B97-$C97*0.4*$E$4)^2+$D97^2)*$E$30/$E$31</f>
        <v>2.8775297188998263</v>
      </c>
      <c r="V97" s="22">
        <f aca="true" t="shared" si="92" ref="V97:V104">SQRT(($B97)^2+$D97^2)*$E$30/$E$31</f>
        <v>2.7686137384900738</v>
      </c>
      <c r="W97" s="22">
        <f aca="true" t="shared" si="93" ref="W97:W104">SQRT(($B97+$C97*0.4*$E$4)^2+$D97^2)*$E$30/$E$31</f>
        <v>2.7093807651109123</v>
      </c>
      <c r="X97" s="22">
        <f aca="true" t="shared" si="94" ref="X97:X104">SQRT(($B97+$C97*0.8*$E$4)^2+$D97^2)*$E$30/$E$31</f>
        <v>2.7030988837522663</v>
      </c>
      <c r="Y97" s="22">
        <f aca="true" t="shared" si="95" ref="Y97:AC104">$E$39*$E$14*$E$15*$E$17/$E$33*2/3*$E$21/PI()*($E$22*$E$23*LN((T97+$E$23)/($E$32*T97+$E$23))+$E$24*T97*(1-$E$32)+$E$25*T97^2/2*(1-$E$32^2))</f>
        <v>1260.7880365533308</v>
      </c>
      <c r="Z97" s="22">
        <f t="shared" si="95"/>
        <v>1236.824739716102</v>
      </c>
      <c r="AA97" s="22">
        <f t="shared" si="95"/>
        <v>1219.1640701324889</v>
      </c>
      <c r="AB97" s="22">
        <f t="shared" si="95"/>
        <v>1209.3271367269629</v>
      </c>
      <c r="AC97" s="22">
        <f t="shared" si="95"/>
        <v>1208.2739784144533</v>
      </c>
      <c r="AD97" s="22">
        <f t="shared" si="24"/>
        <v>34.48406197751538</v>
      </c>
      <c r="AE97" s="22">
        <f t="shared" si="25"/>
        <v>37.30316391921447</v>
      </c>
      <c r="AF97" s="22">
        <f t="shared" si="26"/>
        <v>39.526523609292916</v>
      </c>
      <c r="AG97" s="22">
        <f t="shared" si="27"/>
        <v>40.82078070219447</v>
      </c>
      <c r="AH97" s="22">
        <f t="shared" si="28"/>
        <v>40.96176378176047</v>
      </c>
    </row>
    <row r="98" spans="1:34" ht="16.5">
      <c r="A98" s="20">
        <f>'[1]coil geom 2'!$A79</f>
        <v>67</v>
      </c>
      <c r="B98" s="5">
        <f>'[2]Bf'!$P73</f>
        <v>-0.3163960523853646</v>
      </c>
      <c r="C98" s="12">
        <f>'[2]Bf'!$O73</f>
        <v>116.97068031077002</v>
      </c>
      <c r="D98" s="6">
        <f>'[2]Br'!$M73</f>
        <v>-1.5031113978909254</v>
      </c>
      <c r="E98" s="19">
        <f t="shared" si="77"/>
        <v>1.536050238903225</v>
      </c>
      <c r="F98" s="19">
        <f t="shared" si="78"/>
        <v>0.14913789883825812</v>
      </c>
      <c r="G98" s="19">
        <f t="shared" si="79"/>
        <v>55.135837997063405</v>
      </c>
      <c r="H98" s="19">
        <f t="shared" si="80"/>
        <v>0.7085135036016615</v>
      </c>
      <c r="I98" s="19">
        <f t="shared" si="81"/>
        <v>0.7240397072369666</v>
      </c>
      <c r="J98" s="19">
        <f t="shared" si="82"/>
        <v>2.8961588289478666</v>
      </c>
      <c r="K98" s="3">
        <f t="shared" si="83"/>
        <v>2.4054477750719316</v>
      </c>
      <c r="L98" s="3">
        <f t="shared" si="84"/>
        <v>76.7490749356826</v>
      </c>
      <c r="M98" s="3">
        <f t="shared" si="85"/>
        <v>6.03966212303902</v>
      </c>
      <c r="N98" s="3">
        <f t="shared" si="86"/>
        <v>1105.9370168139023</v>
      </c>
      <c r="O98" s="3">
        <f t="shared" si="87"/>
        <v>1248.8906424136053</v>
      </c>
      <c r="P98" s="3">
        <f t="shared" si="88"/>
        <v>35.933270059914776</v>
      </c>
      <c r="Q98" s="3">
        <f t="shared" si="89"/>
        <v>2475.955114121216</v>
      </c>
      <c r="R98" s="5">
        <f aca="true" t="shared" si="96" ref="R98:R103">Q98*J$35</f>
        <v>0.01953247911363814</v>
      </c>
      <c r="T98" s="22">
        <f t="shared" si="90"/>
        <v>3.185689024419656</v>
      </c>
      <c r="U98" s="22">
        <f t="shared" si="91"/>
        <v>3.013964507507532</v>
      </c>
      <c r="V98" s="22">
        <f t="shared" si="92"/>
        <v>2.8961588289478666</v>
      </c>
      <c r="W98" s="22">
        <f t="shared" si="93"/>
        <v>2.838992125779944</v>
      </c>
      <c r="X98" s="22">
        <f t="shared" si="94"/>
        <v>2.8461206994361055</v>
      </c>
      <c r="Y98" s="22">
        <f t="shared" si="95"/>
        <v>1284.0289513555658</v>
      </c>
      <c r="Z98" s="22">
        <f t="shared" si="95"/>
        <v>1258.2075564319207</v>
      </c>
      <c r="AA98" s="22">
        <f t="shared" si="95"/>
        <v>1239.791849745945</v>
      </c>
      <c r="AB98" s="22">
        <f t="shared" si="95"/>
        <v>1230.6376795017968</v>
      </c>
      <c r="AC98" s="22">
        <f t="shared" si="95"/>
        <v>1231.7871750327974</v>
      </c>
      <c r="AD98" s="22">
        <f t="shared" si="24"/>
        <v>31.955217807436696</v>
      </c>
      <c r="AE98" s="22">
        <f t="shared" si="25"/>
        <v>34.77706079504879</v>
      </c>
      <c r="AF98" s="22">
        <f t="shared" si="26"/>
        <v>36.9419695850739</v>
      </c>
      <c r="AG98" s="22">
        <f t="shared" si="27"/>
        <v>38.067650554922146</v>
      </c>
      <c r="AH98" s="22">
        <f t="shared" si="28"/>
        <v>37.924451557092326</v>
      </c>
    </row>
    <row r="99" spans="1:34" ht="16.5">
      <c r="A99" s="20">
        <f>'[1]coil geom 2'!$A80</f>
        <v>68</v>
      </c>
      <c r="B99" s="5">
        <f>'[2]Bf'!$P74</f>
        <v>-0.3060447855019479</v>
      </c>
      <c r="C99" s="12">
        <f>'[2]Bf'!$O74</f>
        <v>124.38540401609183</v>
      </c>
      <c r="D99" s="6">
        <f>'[2]Br'!$M74</f>
        <v>-1.6262178333673354</v>
      </c>
      <c r="E99" s="19">
        <f t="shared" si="77"/>
        <v>1.6547651955171416</v>
      </c>
      <c r="F99" s="19">
        <f t="shared" si="78"/>
        <v>0.144258678058896</v>
      </c>
      <c r="G99" s="19">
        <f t="shared" si="79"/>
        <v>58.630876274377485</v>
      </c>
      <c r="H99" s="19">
        <f t="shared" si="80"/>
        <v>0.7665415193812563</v>
      </c>
      <c r="I99" s="19">
        <f t="shared" si="81"/>
        <v>0.7799977353368568</v>
      </c>
      <c r="J99" s="19">
        <f t="shared" si="82"/>
        <v>3.1199909413474267</v>
      </c>
      <c r="K99" s="3">
        <f t="shared" si="83"/>
        <v>2.250628366347214</v>
      </c>
      <c r="L99" s="3">
        <f t="shared" si="84"/>
        <v>74.46651012607758</v>
      </c>
      <c r="M99" s="3">
        <f t="shared" si="85"/>
        <v>7.069484492098215</v>
      </c>
      <c r="N99" s="3">
        <f t="shared" si="86"/>
        <v>1283.489469687319</v>
      </c>
      <c r="O99" s="3">
        <f t="shared" si="87"/>
        <v>1283.4051071544736</v>
      </c>
      <c r="P99" s="3">
        <f t="shared" si="88"/>
        <v>32.07888388510092</v>
      </c>
      <c r="Q99" s="3">
        <f t="shared" si="89"/>
        <v>2682.7600837114164</v>
      </c>
      <c r="R99" s="5">
        <f t="shared" si="96"/>
        <v>0.02116393589008736</v>
      </c>
      <c r="T99" s="22">
        <f t="shared" si="90"/>
        <v>3.4089410427919375</v>
      </c>
      <c r="U99" s="22">
        <f t="shared" si="91"/>
        <v>3.2356337937800173</v>
      </c>
      <c r="V99" s="22">
        <f t="shared" si="92"/>
        <v>3.1199909413474267</v>
      </c>
      <c r="W99" s="22">
        <f t="shared" si="93"/>
        <v>3.0685389541518933</v>
      </c>
      <c r="X99" s="22">
        <f t="shared" si="94"/>
        <v>3.0844917838477124</v>
      </c>
      <c r="Y99" s="22">
        <f t="shared" si="95"/>
        <v>1315.9176084572587</v>
      </c>
      <c r="Z99" s="22">
        <f t="shared" si="95"/>
        <v>1291.3227024348737</v>
      </c>
      <c r="AA99" s="22">
        <f t="shared" si="95"/>
        <v>1274.2886175013573</v>
      </c>
      <c r="AB99" s="22">
        <f t="shared" si="95"/>
        <v>1266.5416572571255</v>
      </c>
      <c r="AC99" s="22">
        <f t="shared" si="95"/>
        <v>1268.9549501217523</v>
      </c>
      <c r="AD99" s="22">
        <f t="shared" si="24"/>
        <v>28.789204475396133</v>
      </c>
      <c r="AE99" s="22">
        <f t="shared" si="25"/>
        <v>31.201082602959048</v>
      </c>
      <c r="AF99" s="22">
        <f t="shared" si="26"/>
        <v>32.991333570942096</v>
      </c>
      <c r="AG99" s="22">
        <f t="shared" si="27"/>
        <v>33.839713063391365</v>
      </c>
      <c r="AH99" s="22">
        <f t="shared" si="28"/>
        <v>33.573085712815946</v>
      </c>
    </row>
    <row r="100" spans="1:34" ht="16.5">
      <c r="A100" s="20">
        <f>'[1]coil geom 2'!$A81</f>
        <v>69</v>
      </c>
      <c r="B100" s="5">
        <f>'[2]Bf'!$P75</f>
        <v>-0.29536781640040477</v>
      </c>
      <c r="C100" s="12">
        <f>'[2]Bf'!$O75</f>
        <v>126.9506343646594</v>
      </c>
      <c r="D100" s="6">
        <f>'[2]Br'!$M75</f>
        <v>-1.7448986966969309</v>
      </c>
      <c r="E100" s="19">
        <f t="shared" si="77"/>
        <v>1.7697213364537907</v>
      </c>
      <c r="F100" s="19">
        <f t="shared" si="78"/>
        <v>0.13922593278359874</v>
      </c>
      <c r="G100" s="19">
        <f t="shared" si="79"/>
        <v>59.84003505286796</v>
      </c>
      <c r="H100" s="19">
        <f t="shared" si="80"/>
        <v>0.8224834771138019</v>
      </c>
      <c r="I100" s="19">
        <f t="shared" si="81"/>
        <v>0.8341839907866088</v>
      </c>
      <c r="J100" s="19">
        <f t="shared" si="82"/>
        <v>3.336735963146435</v>
      </c>
      <c r="K100" s="3">
        <f t="shared" si="83"/>
        <v>2.096332486339244</v>
      </c>
      <c r="L100" s="3">
        <f t="shared" si="84"/>
        <v>71.05842300553866</v>
      </c>
      <c r="M100" s="3">
        <f t="shared" si="85"/>
        <v>8.138994294904947</v>
      </c>
      <c r="N100" s="3">
        <f t="shared" si="86"/>
        <v>1468.0110616603515</v>
      </c>
      <c r="O100" s="3">
        <f t="shared" si="87"/>
        <v>1314.3017471349344</v>
      </c>
      <c r="P100" s="3">
        <f t="shared" si="88"/>
        <v>28.98273130237643</v>
      </c>
      <c r="Q100" s="3">
        <f t="shared" si="89"/>
        <v>2892.5892898844454</v>
      </c>
      <c r="R100" s="5">
        <f t="shared" si="96"/>
        <v>0.02281925046490776</v>
      </c>
      <c r="T100" s="22">
        <f t="shared" si="90"/>
        <v>3.610994006424274</v>
      </c>
      <c r="U100" s="22">
        <f t="shared" si="91"/>
        <v>3.445225315531949</v>
      </c>
      <c r="V100" s="22">
        <f t="shared" si="92"/>
        <v>3.336735963146435</v>
      </c>
      <c r="W100" s="22">
        <f t="shared" si="93"/>
        <v>3.291195216536035</v>
      </c>
      <c r="X100" s="22">
        <f t="shared" si="94"/>
        <v>3.3112013939908493</v>
      </c>
      <c r="Y100" s="22">
        <f t="shared" si="95"/>
        <v>1343.2671658080776</v>
      </c>
      <c r="Z100" s="22">
        <f t="shared" si="95"/>
        <v>1320.9312929924392</v>
      </c>
      <c r="AA100" s="22">
        <f t="shared" si="95"/>
        <v>1305.8026367074494</v>
      </c>
      <c r="AB100" s="22">
        <f t="shared" si="95"/>
        <v>1299.326735119098</v>
      </c>
      <c r="AC100" s="22">
        <f t="shared" si="95"/>
        <v>1302.180905047608</v>
      </c>
      <c r="AD100" s="22">
        <f t="shared" si="24"/>
        <v>26.328882485313645</v>
      </c>
      <c r="AE100" s="22">
        <f t="shared" si="25"/>
        <v>28.321330672284237</v>
      </c>
      <c r="AF100" s="22">
        <f t="shared" si="26"/>
        <v>29.757233217580797</v>
      </c>
      <c r="AG100" s="22">
        <f t="shared" si="27"/>
        <v>30.3943552364968</v>
      </c>
      <c r="AH100" s="22">
        <f t="shared" si="28"/>
        <v>30.111854900206673</v>
      </c>
    </row>
    <row r="101" spans="1:34" ht="16.5">
      <c r="A101" s="20">
        <f>'[1]coil geom 2'!$A82</f>
        <v>70</v>
      </c>
      <c r="B101" s="5">
        <f>'[2]Bf'!$P76</f>
        <v>-0.2833675986125561</v>
      </c>
      <c r="C101" s="12">
        <f>'[2]Bf'!$O76</f>
        <v>125.64999275201042</v>
      </c>
      <c r="D101" s="6">
        <f>'[2]Br'!$M76</f>
        <v>-1.8630264814476016</v>
      </c>
      <c r="E101" s="19">
        <f t="shared" si="77"/>
        <v>1.8844534662650807</v>
      </c>
      <c r="F101" s="19">
        <f t="shared" si="78"/>
        <v>0.13356945491989444</v>
      </c>
      <c r="G101" s="19">
        <f t="shared" si="79"/>
        <v>59.22695863870394</v>
      </c>
      <c r="H101" s="19">
        <f t="shared" si="80"/>
        <v>0.8781647331829373</v>
      </c>
      <c r="I101" s="19">
        <f t="shared" si="81"/>
        <v>0.8882646553217443</v>
      </c>
      <c r="J101" s="19">
        <f t="shared" si="82"/>
        <v>3.553058621286977</v>
      </c>
      <c r="K101" s="3">
        <f t="shared" si="83"/>
        <v>1.9294529797100202</v>
      </c>
      <c r="L101" s="3">
        <f t="shared" si="84"/>
        <v>66.3515393911505</v>
      </c>
      <c r="M101" s="3">
        <f t="shared" si="85"/>
        <v>9.278298996859785</v>
      </c>
      <c r="N101" s="3">
        <f t="shared" si="86"/>
        <v>1664.5252574488993</v>
      </c>
      <c r="O101" s="3">
        <f t="shared" si="87"/>
        <v>1343.0576278370258</v>
      </c>
      <c r="P101" s="3">
        <f t="shared" si="88"/>
        <v>26.373911481466365</v>
      </c>
      <c r="Q101" s="3">
        <f t="shared" si="89"/>
        <v>3111.5160881351117</v>
      </c>
      <c r="R101" s="5">
        <f t="shared" si="96"/>
        <v>0.024546334728212164</v>
      </c>
      <c r="T101" s="22">
        <f t="shared" si="90"/>
        <v>3.802584618856842</v>
      </c>
      <c r="U101" s="22">
        <f t="shared" si="91"/>
        <v>3.650944507215779</v>
      </c>
      <c r="V101" s="22">
        <f t="shared" si="92"/>
        <v>3.553058621286977</v>
      </c>
      <c r="W101" s="22">
        <f t="shared" si="93"/>
        <v>3.513422704168199</v>
      </c>
      <c r="X101" s="22">
        <f t="shared" si="94"/>
        <v>3.5339972255729992</v>
      </c>
      <c r="Y101" s="22">
        <f t="shared" si="95"/>
        <v>1367.9694315321744</v>
      </c>
      <c r="Z101" s="22">
        <f t="shared" si="95"/>
        <v>1348.5142987427105</v>
      </c>
      <c r="AA101" s="22">
        <f t="shared" si="95"/>
        <v>1335.5653173482356</v>
      </c>
      <c r="AB101" s="22">
        <f t="shared" si="95"/>
        <v>1330.23204728784</v>
      </c>
      <c r="AC101" s="22">
        <f t="shared" si="95"/>
        <v>1333.0070442741683</v>
      </c>
      <c r="AD101" s="22">
        <f t="shared" si="24"/>
        <v>24.28884241464107</v>
      </c>
      <c r="AE101" s="22">
        <f t="shared" si="25"/>
        <v>25.881708887131165</v>
      </c>
      <c r="AF101" s="22">
        <f t="shared" si="26"/>
        <v>26.99937480847404</v>
      </c>
      <c r="AG101" s="22">
        <f t="shared" si="27"/>
        <v>27.473750379135677</v>
      </c>
      <c r="AH101" s="22">
        <f t="shared" si="28"/>
        <v>27.225880917949873</v>
      </c>
    </row>
    <row r="102" spans="1:34" ht="16.5">
      <c r="A102" s="20">
        <f>'[1]coil geom 2'!$A83</f>
        <v>71</v>
      </c>
      <c r="B102" s="5">
        <f>'[2]Bf'!$P77</f>
        <v>-0.2699889150048618</v>
      </c>
      <c r="C102" s="12">
        <f>'[2]Bf'!$O77</f>
        <v>120.61920848467275</v>
      </c>
      <c r="D102" s="6">
        <f>'[2]Br'!$M77</f>
        <v>-1.9834856507491039</v>
      </c>
      <c r="E102" s="19">
        <f t="shared" si="77"/>
        <v>2.0017765462091663</v>
      </c>
      <c r="F102" s="19">
        <f t="shared" si="78"/>
        <v>0.1272632170656902</v>
      </c>
      <c r="G102" s="19">
        <f t="shared" si="79"/>
        <v>56.855625022235564</v>
      </c>
      <c r="H102" s="19">
        <f t="shared" si="80"/>
        <v>0.9349449213995303</v>
      </c>
      <c r="I102" s="19">
        <f t="shared" si="81"/>
        <v>0.9435666020311884</v>
      </c>
      <c r="J102" s="19">
        <f t="shared" si="82"/>
        <v>3.7742664081247534</v>
      </c>
      <c r="K102" s="3">
        <f t="shared" si="83"/>
        <v>1.7515626952836183</v>
      </c>
      <c r="L102" s="3">
        <f t="shared" si="84"/>
        <v>60.4497267577801</v>
      </c>
      <c r="M102" s="3">
        <f t="shared" si="85"/>
        <v>10.516916685953483</v>
      </c>
      <c r="N102" s="3">
        <f t="shared" si="86"/>
        <v>1878.2385380814424</v>
      </c>
      <c r="O102" s="3">
        <f t="shared" si="87"/>
        <v>1370.6159266367454</v>
      </c>
      <c r="P102" s="3">
        <f t="shared" si="88"/>
        <v>24.09617369128805</v>
      </c>
      <c r="Q102" s="3">
        <f t="shared" si="89"/>
        <v>3345.668844548493</v>
      </c>
      <c r="R102" s="5">
        <f t="shared" si="96"/>
        <v>0.02639353454131074</v>
      </c>
      <c r="T102" s="22">
        <f t="shared" si="90"/>
        <v>3.991202002267174</v>
      </c>
      <c r="U102" s="22">
        <f t="shared" si="91"/>
        <v>3.8589541475900306</v>
      </c>
      <c r="V102" s="22">
        <f t="shared" si="92"/>
        <v>3.7742664081247534</v>
      </c>
      <c r="W102" s="22">
        <f t="shared" si="93"/>
        <v>3.7403706824045373</v>
      </c>
      <c r="X102" s="22">
        <f t="shared" si="94"/>
        <v>3.7586413609281304</v>
      </c>
      <c r="Y102" s="22">
        <f t="shared" si="95"/>
        <v>1391.1885357133283</v>
      </c>
      <c r="Z102" s="22">
        <f t="shared" si="95"/>
        <v>1375.0201082355388</v>
      </c>
      <c r="AA102" s="22">
        <f t="shared" si="95"/>
        <v>1364.3907650574324</v>
      </c>
      <c r="AB102" s="22">
        <f t="shared" si="95"/>
        <v>1360.07464443343</v>
      </c>
      <c r="AC102" s="22">
        <f t="shared" si="95"/>
        <v>1362.4055797439978</v>
      </c>
      <c r="AD102" s="22">
        <f t="shared" si="24"/>
        <v>22.513388147853124</v>
      </c>
      <c r="AE102" s="22">
        <f t="shared" si="25"/>
        <v>23.73581355430595</v>
      </c>
      <c r="AF102" s="22">
        <f t="shared" si="26"/>
        <v>24.574361965686773</v>
      </c>
      <c r="AG102" s="22">
        <f t="shared" si="27"/>
        <v>24.923131475742874</v>
      </c>
      <c r="AH102" s="22">
        <f t="shared" si="28"/>
        <v>24.734173312851524</v>
      </c>
    </row>
    <row r="103" spans="1:34" ht="16.5">
      <c r="A103" s="20">
        <f>'[1]coil geom 2'!$A84</f>
        <v>72</v>
      </c>
      <c r="B103" s="5">
        <f>'[2]Bf'!$P78</f>
        <v>-0.25583793143957845</v>
      </c>
      <c r="C103" s="12">
        <f>'[2]Bf'!$O78</f>
        <v>111.28668841819632</v>
      </c>
      <c r="D103" s="6">
        <f>'[2]Br'!$M78</f>
        <v>-2.108555433516901</v>
      </c>
      <c r="E103" s="19">
        <f t="shared" si="77"/>
        <v>2.1240195534356383</v>
      </c>
      <c r="F103" s="19">
        <f t="shared" si="78"/>
        <v>0.12059294435049654</v>
      </c>
      <c r="G103" s="19">
        <f t="shared" si="79"/>
        <v>52.45660542927</v>
      </c>
      <c r="H103" s="19">
        <f t="shared" si="80"/>
        <v>0.9938983895908088</v>
      </c>
      <c r="I103" s="19">
        <f t="shared" si="81"/>
        <v>1.0011876282986747</v>
      </c>
      <c r="J103" s="19">
        <f t="shared" si="82"/>
        <v>4.004750513194699</v>
      </c>
      <c r="K103" s="3">
        <f t="shared" si="83"/>
        <v>1.5727644707449164</v>
      </c>
      <c r="L103" s="3">
        <f t="shared" si="84"/>
        <v>53.60326389106381</v>
      </c>
      <c r="M103" s="3">
        <f t="shared" si="85"/>
        <v>11.885031950363404</v>
      </c>
      <c r="N103" s="3">
        <f t="shared" si="86"/>
        <v>2114.6406436206444</v>
      </c>
      <c r="O103" s="3">
        <f t="shared" si="87"/>
        <v>1397.589829543292</v>
      </c>
      <c r="P103" s="3">
        <f t="shared" si="88"/>
        <v>22.055158011351587</v>
      </c>
      <c r="Q103" s="3">
        <f t="shared" si="89"/>
        <v>3601.34669148746</v>
      </c>
      <c r="R103" s="5">
        <f t="shared" si="96"/>
        <v>0.028410542917865194</v>
      </c>
      <c r="T103" s="22">
        <f t="shared" si="90"/>
        <v>4.182437956147733</v>
      </c>
      <c r="U103" s="22">
        <f t="shared" si="91"/>
        <v>4.074147755342202</v>
      </c>
      <c r="V103" s="22">
        <f t="shared" si="92"/>
        <v>4.004750513194699</v>
      </c>
      <c r="W103" s="22">
        <f t="shared" si="93"/>
        <v>3.9762831235646585</v>
      </c>
      <c r="X103" s="22">
        <f t="shared" si="94"/>
        <v>3.9896218304239888</v>
      </c>
      <c r="Y103" s="22">
        <f t="shared" si="95"/>
        <v>1413.675358287203</v>
      </c>
      <c r="Z103" s="22">
        <f t="shared" si="95"/>
        <v>1401.0691096485214</v>
      </c>
      <c r="AA103" s="22">
        <f t="shared" si="95"/>
        <v>1392.8159738382851</v>
      </c>
      <c r="AB103" s="22">
        <f t="shared" si="95"/>
        <v>1389.3903259621907</v>
      </c>
      <c r="AC103" s="22">
        <f t="shared" si="95"/>
        <v>1390.9983799802592</v>
      </c>
      <c r="AD103" s="22">
        <f t="shared" si="24"/>
        <v>20.912134870509473</v>
      </c>
      <c r="AE103" s="22">
        <f t="shared" si="25"/>
        <v>21.796209645761472</v>
      </c>
      <c r="AF103" s="22">
        <f t="shared" si="26"/>
        <v>22.39374578777188</v>
      </c>
      <c r="AG103" s="22">
        <f t="shared" si="27"/>
        <v>22.646292554944853</v>
      </c>
      <c r="AH103" s="22">
        <f t="shared" si="28"/>
        <v>22.527407197770266</v>
      </c>
    </row>
    <row r="104" spans="1:77" ht="16.5">
      <c r="A104" s="16">
        <f>J32</f>
        <v>73.17120452647318</v>
      </c>
      <c r="B104" s="5">
        <f>'[2]Bf'!$P79</f>
        <v>-0.24045827362357386</v>
      </c>
      <c r="C104" s="12">
        <f>'[2]Bf'!$O79</f>
        <v>96.65180988093557</v>
      </c>
      <c r="D104" s="6">
        <f>'[2]Br'!$M79</f>
        <v>-2.240046943380341</v>
      </c>
      <c r="E104" s="19">
        <f t="shared" si="77"/>
        <v>2.252915997080592</v>
      </c>
      <c r="F104" s="19">
        <f t="shared" si="78"/>
        <v>0.1133435180879443</v>
      </c>
      <c r="G104" s="19">
        <f t="shared" si="79"/>
        <v>45.55824175391731</v>
      </c>
      <c r="H104" s="19">
        <f t="shared" si="80"/>
        <v>1.0558788326091637</v>
      </c>
      <c r="I104" s="19">
        <f t="shared" si="81"/>
        <v>1.0619448489656338</v>
      </c>
      <c r="J104" s="19">
        <f t="shared" si="82"/>
        <v>4.247779395862535</v>
      </c>
      <c r="K104" s="3">
        <f t="shared" si="83"/>
        <v>1.3893551311490207</v>
      </c>
      <c r="L104" s="3">
        <f t="shared" si="84"/>
        <v>45.76118083171446</v>
      </c>
      <c r="M104" s="3">
        <f t="shared" si="85"/>
        <v>13.413575154974646</v>
      </c>
      <c r="N104" s="3">
        <f t="shared" si="86"/>
        <v>2379.0827701564413</v>
      </c>
      <c r="O104" s="3">
        <f t="shared" si="87"/>
        <v>1424.3597851894474</v>
      </c>
      <c r="P104" s="3">
        <f t="shared" si="88"/>
        <v>20.192669551989603</v>
      </c>
      <c r="Q104" s="3">
        <f t="shared" si="89"/>
        <v>3884.199336015716</v>
      </c>
      <c r="R104" s="5">
        <f>Q104*J$35*(A104-A103)</f>
        <v>0.03588796669671624</v>
      </c>
      <c r="S104" s="2"/>
      <c r="T104" s="22">
        <f t="shared" si="90"/>
        <v>4.380613898239544</v>
      </c>
      <c r="U104" s="22">
        <f t="shared" si="91"/>
        <v>4.300109861284388</v>
      </c>
      <c r="V104" s="22">
        <f t="shared" si="92"/>
        <v>4.247779395862535</v>
      </c>
      <c r="W104" s="22">
        <f t="shared" si="93"/>
        <v>4.224669579487442</v>
      </c>
      <c r="X104" s="22">
        <f t="shared" si="94"/>
        <v>4.231259221427138</v>
      </c>
      <c r="Y104" s="22">
        <f t="shared" si="95"/>
        <v>1435.9121388588128</v>
      </c>
      <c r="Z104" s="22">
        <f t="shared" si="95"/>
        <v>1427.0066524893239</v>
      </c>
      <c r="AA104" s="22">
        <f t="shared" si="95"/>
        <v>1421.124575376257</v>
      </c>
      <c r="AB104" s="22">
        <f t="shared" si="95"/>
        <v>1418.5033182888617</v>
      </c>
      <c r="AC104" s="22">
        <f t="shared" si="95"/>
        <v>1419.252240933982</v>
      </c>
      <c r="AD104" s="22">
        <f t="shared" si="24"/>
        <v>19.431311794911352</v>
      </c>
      <c r="AE104" s="22">
        <f t="shared" si="25"/>
        <v>20.012827853645945</v>
      </c>
      <c r="AF104" s="22">
        <f t="shared" si="26"/>
        <v>20.405259177995386</v>
      </c>
      <c r="AG104" s="22">
        <f t="shared" si="27"/>
        <v>20.582341899099585</v>
      </c>
      <c r="AH104" s="22">
        <f t="shared" si="28"/>
        <v>20.53160703429575</v>
      </c>
      <c r="BY104"/>
    </row>
    <row r="105" spans="2:77" ht="16.5">
      <c r="B105" s="5"/>
      <c r="E105" s="19"/>
      <c r="F105" s="19"/>
      <c r="G105" s="19"/>
      <c r="H105" s="19"/>
      <c r="I105" s="19"/>
      <c r="J105" s="3"/>
      <c r="K105" s="3"/>
      <c r="L105" s="3"/>
      <c r="M105" s="3"/>
      <c r="N105" s="3"/>
      <c r="O105" s="3"/>
      <c r="P105" s="3"/>
      <c r="S105" s="2"/>
      <c r="BY105"/>
    </row>
    <row r="106" spans="1:18" ht="16.5">
      <c r="A106" s="2" t="s">
        <v>67</v>
      </c>
      <c r="B106" s="5"/>
      <c r="E106" s="19"/>
      <c r="F106" s="19"/>
      <c r="G106" s="19"/>
      <c r="H106" s="19"/>
      <c r="I106" s="19"/>
      <c r="J106" s="19"/>
      <c r="K106" s="3">
        <f aca="true" t="shared" si="97" ref="K106:R106">SUM(K43:K104)</f>
        <v>630.3756248788424</v>
      </c>
      <c r="L106" s="3">
        <f t="shared" si="97"/>
        <v>19115.632999096302</v>
      </c>
      <c r="M106" s="3">
        <f t="shared" si="97"/>
        <v>217.6291632978226</v>
      </c>
      <c r="N106" s="3">
        <f t="shared" si="97"/>
        <v>50456.42472446872</v>
      </c>
      <c r="O106" s="3">
        <f t="shared" si="97"/>
        <v>67892.3092996742</v>
      </c>
      <c r="P106" s="3">
        <f t="shared" si="97"/>
        <v>3405.8033885121195</v>
      </c>
      <c r="Q106" s="3">
        <f t="shared" si="97"/>
        <v>141718.175199928</v>
      </c>
      <c r="R106" s="5">
        <f t="shared" si="97"/>
        <v>1.1359310156978417</v>
      </c>
    </row>
    <row r="107" spans="1:77" ht="16.5">
      <c r="A107" s="6" t="s">
        <v>68</v>
      </c>
      <c r="B107" s="5"/>
      <c r="E107" s="19"/>
      <c r="F107" s="19"/>
      <c r="G107" s="19"/>
      <c r="H107" s="19"/>
      <c r="I107" s="19"/>
      <c r="J107" s="19"/>
      <c r="K107" s="18">
        <f aca="true" t="shared" si="98" ref="K107:Q107">K106/$Q$106</f>
        <v>0.0044480930126961065</v>
      </c>
      <c r="L107" s="18">
        <f t="shared" si="98"/>
        <v>0.13488483726331535</v>
      </c>
      <c r="M107" s="18">
        <f t="shared" si="98"/>
        <v>0.0015356475130363742</v>
      </c>
      <c r="N107" s="18">
        <f t="shared" si="98"/>
        <v>0.3560335479432165</v>
      </c>
      <c r="O107" s="18">
        <f t="shared" si="98"/>
        <v>0.4790656470413592</v>
      </c>
      <c r="P107" s="18">
        <f t="shared" si="98"/>
        <v>0.024032227226376605</v>
      </c>
      <c r="Q107" s="21">
        <f t="shared" si="98"/>
        <v>1</v>
      </c>
      <c r="R107" s="5"/>
      <c r="S107" s="2"/>
      <c r="BY107"/>
    </row>
    <row r="108" spans="2:16" ht="16.5">
      <c r="B108" s="5"/>
      <c r="E108" s="19"/>
      <c r="F108" s="19"/>
      <c r="G108" s="19"/>
      <c r="H108" s="19"/>
      <c r="I108" s="19"/>
      <c r="J108" s="3"/>
      <c r="K108" s="3"/>
      <c r="L108" s="3"/>
      <c r="M108" s="3"/>
      <c r="N108" s="3"/>
      <c r="O108" s="3"/>
      <c r="P108" s="3"/>
    </row>
    <row r="109" spans="2:18" ht="16.5">
      <c r="B109" s="5"/>
      <c r="E109" s="19"/>
      <c r="F109" s="19"/>
      <c r="G109" s="19"/>
      <c r="H109" s="19"/>
      <c r="I109" s="19"/>
      <c r="J109" s="19"/>
      <c r="K109" s="3"/>
      <c r="L109" s="3"/>
      <c r="M109" s="3"/>
      <c r="N109" s="3"/>
      <c r="O109" s="3" t="s">
        <v>98</v>
      </c>
      <c r="P109" s="3"/>
      <c r="Q109" s="3">
        <f>MAX(Q43:Q104)</f>
        <v>3884.199336015716</v>
      </c>
      <c r="R109" s="5"/>
    </row>
    <row r="110" spans="2:16" ht="16.5">
      <c r="B110" s="5"/>
      <c r="E110" s="19"/>
      <c r="F110" s="19"/>
      <c r="G110" s="19"/>
      <c r="H110" s="19"/>
      <c r="I110" s="19"/>
      <c r="J110" s="3"/>
      <c r="K110" s="3"/>
      <c r="L110" s="3"/>
      <c r="M110" s="3"/>
      <c r="N110" s="3"/>
      <c r="O110" s="3"/>
      <c r="P110" s="3"/>
    </row>
    <row r="111" spans="2:16" ht="16.5">
      <c r="B111" s="5"/>
      <c r="E111" s="19"/>
      <c r="F111" s="19"/>
      <c r="G111" s="19"/>
      <c r="H111" s="19"/>
      <c r="I111" s="19"/>
      <c r="J111" s="3"/>
      <c r="K111" s="3"/>
      <c r="L111" s="3"/>
      <c r="M111" s="3"/>
      <c r="N111" s="3"/>
      <c r="O111" s="3"/>
      <c r="P111" s="3"/>
    </row>
    <row r="112" spans="2:16" ht="16.5">
      <c r="B112" s="5"/>
      <c r="E112" s="19"/>
      <c r="F112" s="19"/>
      <c r="G112" s="19"/>
      <c r="H112" s="19"/>
      <c r="I112" s="19"/>
      <c r="J112" s="3"/>
      <c r="K112" s="3"/>
      <c r="L112" s="3"/>
      <c r="M112" s="3"/>
      <c r="N112" s="3"/>
      <c r="O112" s="3"/>
      <c r="P112" s="3"/>
    </row>
    <row r="113" spans="2:16" ht="16.5">
      <c r="B113" s="5"/>
      <c r="E113" s="19"/>
      <c r="F113" s="19"/>
      <c r="G113" s="19"/>
      <c r="H113" s="19"/>
      <c r="I113" s="19"/>
      <c r="J113" s="3"/>
      <c r="K113" s="3"/>
      <c r="L113" s="3"/>
      <c r="M113" s="3"/>
      <c r="N113" s="3"/>
      <c r="O113" s="3"/>
      <c r="P113" s="3"/>
    </row>
    <row r="114" spans="2:16" ht="16.5">
      <c r="B114" s="5"/>
      <c r="E114" s="19"/>
      <c r="F114" s="19"/>
      <c r="G114" s="19"/>
      <c r="H114" s="19"/>
      <c r="I114" s="19"/>
      <c r="J114" s="3"/>
      <c r="K114" s="3"/>
      <c r="L114" s="3"/>
      <c r="M114" s="3"/>
      <c r="N114" s="3"/>
      <c r="O114" s="3"/>
      <c r="P114" s="3"/>
    </row>
    <row r="115" spans="2:16" ht="16.5">
      <c r="B115" s="5"/>
      <c r="E115" s="19"/>
      <c r="F115" s="19"/>
      <c r="G115" s="19"/>
      <c r="H115" s="19"/>
      <c r="I115" s="19"/>
      <c r="J115" s="3"/>
      <c r="K115" s="3"/>
      <c r="L115" s="3"/>
      <c r="M115" s="3"/>
      <c r="N115" s="3"/>
      <c r="O115" s="3"/>
      <c r="P115" s="3"/>
    </row>
    <row r="116" spans="2:16" ht="16.5">
      <c r="B116" s="5"/>
      <c r="E116" s="19"/>
      <c r="F116" s="19"/>
      <c r="G116" s="19"/>
      <c r="H116" s="19"/>
      <c r="I116" s="19"/>
      <c r="J116" s="3"/>
      <c r="K116" s="3"/>
      <c r="L116" s="3"/>
      <c r="M116" s="3"/>
      <c r="N116" s="3"/>
      <c r="O116" s="3"/>
      <c r="P116" s="3"/>
    </row>
    <row r="117" spans="2:16" ht="16.5">
      <c r="B117" s="5"/>
      <c r="E117" s="19"/>
      <c r="F117" s="19"/>
      <c r="G117" s="19"/>
      <c r="H117" s="19"/>
      <c r="I117" s="19"/>
      <c r="J117" s="3"/>
      <c r="K117" s="3"/>
      <c r="L117" s="3"/>
      <c r="M117" s="3"/>
      <c r="N117" s="3"/>
      <c r="O117" s="3"/>
      <c r="P117" s="3"/>
    </row>
    <row r="118" spans="2:16" ht="16.5">
      <c r="B118" s="5"/>
      <c r="E118" s="19"/>
      <c r="F118" s="19"/>
      <c r="G118" s="19"/>
      <c r="H118" s="19"/>
      <c r="I118" s="19"/>
      <c r="J118" s="3"/>
      <c r="K118" s="3"/>
      <c r="L118" s="3"/>
      <c r="M118" s="3"/>
      <c r="N118" s="3"/>
      <c r="O118" s="3"/>
      <c r="P118" s="3"/>
    </row>
    <row r="119" spans="2:16" ht="16.5">
      <c r="B119" s="5"/>
      <c r="E119" s="19"/>
      <c r="F119" s="19"/>
      <c r="G119" s="19"/>
      <c r="H119" s="19"/>
      <c r="I119" s="19"/>
      <c r="J119" s="3"/>
      <c r="K119" s="3"/>
      <c r="L119" s="3"/>
      <c r="M119" s="3"/>
      <c r="N119" s="3"/>
      <c r="O119" s="3"/>
      <c r="P119" s="3"/>
    </row>
    <row r="120" spans="2:16" ht="16.5">
      <c r="B120" s="5"/>
      <c r="E120" s="19"/>
      <c r="F120" s="19"/>
      <c r="G120" s="19"/>
      <c r="H120" s="19"/>
      <c r="I120" s="19"/>
      <c r="J120" s="3"/>
      <c r="K120" s="3"/>
      <c r="L120" s="3"/>
      <c r="M120" s="3"/>
      <c r="N120" s="3"/>
      <c r="O120" s="3"/>
      <c r="P120" s="3"/>
    </row>
    <row r="121" spans="2:16" ht="16.5">
      <c r="B121" s="5"/>
      <c r="E121" s="19"/>
      <c r="F121" s="19"/>
      <c r="G121" s="19"/>
      <c r="H121" s="19"/>
      <c r="I121" s="19"/>
      <c r="J121" s="3"/>
      <c r="K121" s="3"/>
      <c r="L121" s="3"/>
      <c r="M121" s="3"/>
      <c r="N121" s="3"/>
      <c r="O121" s="3"/>
      <c r="P121" s="3"/>
    </row>
    <row r="122" spans="2:16" ht="16.5">
      <c r="B122" s="5"/>
      <c r="E122" s="19"/>
      <c r="F122" s="19"/>
      <c r="G122" s="19"/>
      <c r="H122" s="19"/>
      <c r="I122" s="19"/>
      <c r="J122" s="3"/>
      <c r="K122" s="3"/>
      <c r="L122" s="3"/>
      <c r="M122" s="3"/>
      <c r="N122" s="3"/>
      <c r="O122" s="3"/>
      <c r="P122" s="3"/>
    </row>
    <row r="123" spans="2:16" ht="16.5">
      <c r="B123" s="5"/>
      <c r="E123" s="19"/>
      <c r="F123" s="19"/>
      <c r="G123" s="19"/>
      <c r="H123" s="19"/>
      <c r="I123" s="19"/>
      <c r="J123" s="3"/>
      <c r="K123" s="3"/>
      <c r="L123" s="3"/>
      <c r="M123" s="3"/>
      <c r="N123" s="3"/>
      <c r="O123" s="3"/>
      <c r="P123" s="3"/>
    </row>
    <row r="124" spans="2:16" ht="16.5">
      <c r="B124" s="5"/>
      <c r="E124" s="19"/>
      <c r="F124" s="19"/>
      <c r="G124" s="19"/>
      <c r="H124" s="19"/>
      <c r="I124" s="19"/>
      <c r="J124" s="3"/>
      <c r="K124" s="3"/>
      <c r="L124" s="3"/>
      <c r="M124" s="3"/>
      <c r="N124" s="3"/>
      <c r="O124" s="3"/>
      <c r="P124" s="3"/>
    </row>
    <row r="125" spans="2:16" ht="16.5">
      <c r="B125" s="5"/>
      <c r="E125" s="19"/>
      <c r="F125" s="19"/>
      <c r="G125" s="19"/>
      <c r="H125" s="19"/>
      <c r="I125" s="19"/>
      <c r="J125" s="3"/>
      <c r="K125" s="3"/>
      <c r="L125" s="3"/>
      <c r="M125" s="3"/>
      <c r="N125" s="3"/>
      <c r="O125" s="3"/>
      <c r="P125" s="3"/>
    </row>
    <row r="126" ht="16.5">
      <c r="B126" s="5"/>
    </row>
    <row r="127" ht="16.5">
      <c r="B127" s="5"/>
    </row>
    <row r="128" ht="16.5">
      <c r="B128" s="5"/>
    </row>
    <row r="129" ht="16.5">
      <c r="B129" s="5"/>
    </row>
    <row r="130" ht="16.5">
      <c r="B130" s="5"/>
    </row>
    <row r="131" ht="16.5">
      <c r="B131" s="5"/>
    </row>
    <row r="132" ht="16.5">
      <c r="B132" s="5"/>
    </row>
    <row r="133" ht="16.5">
      <c r="B133" s="5"/>
    </row>
    <row r="134" ht="16.5">
      <c r="B134" s="5"/>
    </row>
    <row r="135" ht="16.5">
      <c r="B135" s="5"/>
    </row>
    <row r="136" ht="16.5">
      <c r="B136" s="5"/>
    </row>
    <row r="137" ht="16.5">
      <c r="B137" s="5"/>
    </row>
    <row r="138" ht="16.5">
      <c r="B138" s="5"/>
    </row>
    <row r="139" ht="16.5">
      <c r="B139" s="5"/>
    </row>
    <row r="140" ht="16.5">
      <c r="B140" s="5"/>
    </row>
    <row r="141" ht="16.5">
      <c r="B141" s="5"/>
    </row>
    <row r="142" ht="16.5">
      <c r="B142" s="5"/>
    </row>
    <row r="143" ht="16.5">
      <c r="B143" s="5"/>
    </row>
    <row r="144" ht="16.5">
      <c r="B144" s="5"/>
    </row>
    <row r="145" ht="16.5">
      <c r="B145" s="5"/>
    </row>
    <row r="146" ht="16.5">
      <c r="B146" s="5"/>
    </row>
    <row r="147" ht="16.5">
      <c r="B147" s="5"/>
    </row>
    <row r="148" ht="16.5">
      <c r="B148" s="5"/>
    </row>
    <row r="149" ht="16.5">
      <c r="B149" s="5"/>
    </row>
    <row r="150" ht="16.5">
      <c r="B150" s="5"/>
    </row>
    <row r="151" ht="16.5">
      <c r="B151" s="5"/>
    </row>
    <row r="152" ht="16.5">
      <c r="B152" s="5"/>
    </row>
    <row r="153" ht="16.5">
      <c r="B153" s="5"/>
    </row>
    <row r="154" ht="16.5">
      <c r="B154" s="5"/>
    </row>
    <row r="155" ht="16.5">
      <c r="B155" s="5"/>
    </row>
    <row r="156" ht="16.5">
      <c r="B156" s="5"/>
    </row>
    <row r="157" ht="16.5">
      <c r="B157" s="5"/>
    </row>
    <row r="158" ht="16.5">
      <c r="B158" s="5"/>
    </row>
    <row r="159" ht="16.5">
      <c r="B159" s="5"/>
    </row>
    <row r="160" ht="16.5">
      <c r="B160" s="5"/>
    </row>
    <row r="161" ht="16.5">
      <c r="B161" s="5"/>
    </row>
    <row r="162" ht="16.5">
      <c r="B162" s="5"/>
    </row>
    <row r="163" ht="16.5">
      <c r="B163" s="5"/>
    </row>
    <row r="164" ht="16.5">
      <c r="B164" s="5"/>
    </row>
  </sheetData>
  <mergeCells count="37">
    <mergeCell ref="A31:C31"/>
    <mergeCell ref="A34:C34"/>
    <mergeCell ref="A33:C33"/>
    <mergeCell ref="F41:J41"/>
    <mergeCell ref="Y41:AC41"/>
    <mergeCell ref="A35:C35"/>
    <mergeCell ref="A36:C36"/>
    <mergeCell ref="A41:E41"/>
    <mergeCell ref="K41:P41"/>
    <mergeCell ref="T40:AB40"/>
    <mergeCell ref="T41:W41"/>
    <mergeCell ref="A8:C8"/>
    <mergeCell ref="A9:C9"/>
    <mergeCell ref="A10:C10"/>
    <mergeCell ref="A20:C20"/>
    <mergeCell ref="A11:C11"/>
    <mergeCell ref="A12:C12"/>
    <mergeCell ref="A21:C21"/>
    <mergeCell ref="A15:C15"/>
    <mergeCell ref="A13:C13"/>
    <mergeCell ref="A4:C4"/>
    <mergeCell ref="A5:C5"/>
    <mergeCell ref="A6:C6"/>
    <mergeCell ref="A7:C7"/>
    <mergeCell ref="A14:C14"/>
    <mergeCell ref="A17:C17"/>
    <mergeCell ref="A19:C19"/>
    <mergeCell ref="A23:C23"/>
    <mergeCell ref="A24:C24"/>
    <mergeCell ref="A22:C22"/>
    <mergeCell ref="A32:C32"/>
    <mergeCell ref="A25:C25"/>
    <mergeCell ref="A26:C26"/>
    <mergeCell ref="A28:C28"/>
    <mergeCell ref="A29:C29"/>
    <mergeCell ref="A27:C27"/>
    <mergeCell ref="A30:C30"/>
  </mergeCells>
  <printOptions/>
  <pageMargins left="0.5511811023622047" right="0.35433070866141736" top="0.5905511811023623" bottom="0.984251968503937" header="0.5118110236220472" footer="0.5118110236220472"/>
  <pageSetup horizontalDpi="600" verticalDpi="600" orientation="landscape" paperSize="9" r:id="rId6"/>
  <headerFooter alignWithMargins="0">
    <oddFooter>&amp;L&amp;8MNW book &amp;F sheet &amp;A&amp;C&amp;8&amp;P&amp;R&amp;8printed at &amp;T on &amp;D</oddFooter>
  </headerFooter>
  <drawing r:id="rId5"/>
  <legacyDrawing r:id="rId4"/>
  <oleObjects>
    <oleObject progId="Mathcad" shapeId="79453156" r:id="rId1"/>
    <oleObject progId="Mathcad" shapeId="79453157" r:id="rId2"/>
    <oleObject progId="Mathcad" shapeId="79453158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Y164"/>
  <sheetViews>
    <sheetView workbookViewId="0" topLeftCell="A1">
      <selection activeCell="F2" sqref="F2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7.00390625" style="12" customWidth="1"/>
    <col min="4" max="4" width="7.7109375" style="6" customWidth="1"/>
    <col min="5" max="5" width="9.57421875" style="3" customWidth="1"/>
    <col min="6" max="6" width="8.8515625" style="6" customWidth="1"/>
    <col min="7" max="9" width="8.57421875" style="2" customWidth="1"/>
    <col min="10" max="11" width="8.8515625" style="2" customWidth="1"/>
    <col min="12" max="12" width="9.00390625" style="2" customWidth="1"/>
    <col min="13" max="13" width="8.421875" style="2" customWidth="1"/>
    <col min="14" max="16" width="8.7109375" style="2" customWidth="1"/>
    <col min="17" max="17" width="8.57421875" style="5" customWidth="1"/>
    <col min="18" max="18" width="6.140625" style="2" customWidth="1"/>
    <col min="19" max="19" width="1.28515625" style="0" customWidth="1"/>
    <col min="20" max="28" width="9.00390625" style="0" customWidth="1"/>
    <col min="29" max="29" width="8.8515625" style="0" customWidth="1"/>
    <col min="30" max="33" width="9.57421875" style="0" customWidth="1"/>
    <col min="34" max="76" width="8.7109375" style="0" customWidth="1"/>
    <col min="77" max="16384" width="8.7109375" style="2" customWidth="1"/>
  </cols>
  <sheetData>
    <row r="1" spans="1:17" ht="16.5">
      <c r="A1" s="1" t="s">
        <v>168</v>
      </c>
      <c r="C1" s="15"/>
      <c r="D1" s="1"/>
      <c r="E1" s="1"/>
      <c r="F1" s="1"/>
      <c r="G1" s="19"/>
      <c r="H1" s="4"/>
      <c r="I1" s="32" t="s">
        <v>161</v>
      </c>
      <c r="K1" s="6"/>
      <c r="M1" s="6"/>
      <c r="Q1" s="2"/>
    </row>
    <row r="2" spans="1:17" ht="16.5">
      <c r="A2" s="6" t="s">
        <v>146</v>
      </c>
      <c r="C2" s="15"/>
      <c r="D2" s="1"/>
      <c r="E2" s="1"/>
      <c r="F2" s="1"/>
      <c r="G2" s="19"/>
      <c r="H2" s="4"/>
      <c r="K2" s="6"/>
      <c r="Q2" s="2"/>
    </row>
    <row r="3" ht="16.5"/>
    <row r="4" spans="1:8" ht="16.5">
      <c r="A4" s="47" t="s">
        <v>4</v>
      </c>
      <c r="B4" s="48"/>
      <c r="C4" s="48"/>
      <c r="D4" s="6" t="s">
        <v>7</v>
      </c>
      <c r="E4" s="3">
        <f>0.00973/2</f>
        <v>0.004865</v>
      </c>
      <c r="F4" s="6" t="s">
        <v>13</v>
      </c>
      <c r="H4" s="6" t="s">
        <v>0</v>
      </c>
    </row>
    <row r="5" spans="1:6" ht="16.5">
      <c r="A5" s="47" t="s">
        <v>5</v>
      </c>
      <c r="B5" s="48"/>
      <c r="C5" s="48"/>
      <c r="D5" s="6" t="s">
        <v>8</v>
      </c>
      <c r="E5" s="3">
        <f>0.001166/2</f>
        <v>0.000583</v>
      </c>
      <c r="F5" s="6" t="s">
        <v>13</v>
      </c>
    </row>
    <row r="6" spans="1:12" ht="16.5">
      <c r="A6" s="47" t="s">
        <v>6</v>
      </c>
      <c r="B6" s="48"/>
      <c r="C6" s="48"/>
      <c r="D6" s="6" t="s">
        <v>9</v>
      </c>
      <c r="E6" s="3">
        <v>0.074</v>
      </c>
      <c r="F6" s="6" t="s">
        <v>13</v>
      </c>
      <c r="H6" s="6" t="s">
        <v>1</v>
      </c>
      <c r="L6" s="2" t="s">
        <v>30</v>
      </c>
    </row>
    <row r="7" spans="1:6" ht="16.5">
      <c r="A7" s="47" t="s">
        <v>11</v>
      </c>
      <c r="B7" s="48"/>
      <c r="C7" s="48"/>
      <c r="D7" s="6" t="s">
        <v>12</v>
      </c>
      <c r="E7" s="3">
        <v>0.053</v>
      </c>
      <c r="F7" s="2" t="s">
        <v>14</v>
      </c>
    </row>
    <row r="8" spans="1:6" ht="16.5">
      <c r="A8" s="47" t="s">
        <v>17</v>
      </c>
      <c r="B8" s="48"/>
      <c r="C8" s="48"/>
      <c r="D8" s="6" t="s">
        <v>18</v>
      </c>
      <c r="E8" s="3">
        <v>4.8E-05</v>
      </c>
      <c r="F8" s="2" t="s">
        <v>14</v>
      </c>
    </row>
    <row r="9" spans="1:8" ht="16.5">
      <c r="A9" s="47" t="s">
        <v>15</v>
      </c>
      <c r="B9" s="48"/>
      <c r="C9" s="48"/>
      <c r="D9" s="6" t="s">
        <v>16</v>
      </c>
      <c r="E9" s="3">
        <v>30</v>
      </c>
      <c r="H9" s="6" t="s">
        <v>2</v>
      </c>
    </row>
    <row r="10" spans="1:6" ht="16.5">
      <c r="A10" s="47" t="s">
        <v>19</v>
      </c>
      <c r="B10" s="48"/>
      <c r="C10" s="48"/>
      <c r="D10" s="6" t="s">
        <v>20</v>
      </c>
      <c r="E10" s="3">
        <f>E7*2*E6*E4/E9/(E9-1)</f>
        <v>4.386328735632183E-08</v>
      </c>
      <c r="F10" s="6" t="s">
        <v>25</v>
      </c>
    </row>
    <row r="11" spans="1:6" ht="16.5">
      <c r="A11" s="47" t="s">
        <v>21</v>
      </c>
      <c r="B11" s="48"/>
      <c r="C11" s="48"/>
      <c r="D11" s="6" t="s">
        <v>22</v>
      </c>
      <c r="E11" s="3">
        <f>E8*E6*E5/2/E9</f>
        <v>3.45136E-11</v>
      </c>
      <c r="F11" s="6" t="s">
        <v>25</v>
      </c>
    </row>
    <row r="12" spans="1:12" ht="16.5">
      <c r="A12" s="47" t="s">
        <v>24</v>
      </c>
      <c r="B12" s="48"/>
      <c r="C12" s="48"/>
      <c r="D12" s="8" t="s">
        <v>99</v>
      </c>
      <c r="E12" s="3">
        <f>E8*E5*2*E4/SQRT(E6^2+16*E4^2)</f>
        <v>3.5585299123758827E-09</v>
      </c>
      <c r="F12" s="6" t="s">
        <v>23</v>
      </c>
      <c r="H12" s="6" t="s">
        <v>10</v>
      </c>
      <c r="L12" s="9"/>
    </row>
    <row r="13" spans="1:6" ht="16.5">
      <c r="A13" s="47" t="s">
        <v>26</v>
      </c>
      <c r="B13" s="48"/>
      <c r="C13" s="48"/>
      <c r="D13" s="8" t="s">
        <v>100</v>
      </c>
      <c r="E13" s="3">
        <f>4*PI()*10^-7</f>
        <v>1.2566370614359173E-06</v>
      </c>
      <c r="F13" s="6" t="s">
        <v>27</v>
      </c>
    </row>
    <row r="14" spans="1:8" ht="16.5">
      <c r="A14" s="47" t="s">
        <v>31</v>
      </c>
      <c r="B14" s="48"/>
      <c r="C14" s="48"/>
      <c r="D14" s="8" t="s">
        <v>101</v>
      </c>
      <c r="E14" s="5">
        <v>0.826</v>
      </c>
      <c r="H14" s="6"/>
    </row>
    <row r="15" spans="1:8" ht="16.5">
      <c r="A15" s="47" t="s">
        <v>32</v>
      </c>
      <c r="B15" s="48"/>
      <c r="C15" s="48"/>
      <c r="D15" s="8" t="s">
        <v>33</v>
      </c>
      <c r="E15" s="5">
        <v>0.872</v>
      </c>
      <c r="H15" s="11" t="s">
        <v>3</v>
      </c>
    </row>
    <row r="16" spans="1:5" ht="16.5">
      <c r="A16" s="6" t="s">
        <v>144</v>
      </c>
      <c r="B16" s="7"/>
      <c r="C16" s="7"/>
      <c r="D16" s="6" t="s">
        <v>145</v>
      </c>
      <c r="E16" s="5">
        <v>1.8</v>
      </c>
    </row>
    <row r="17" spans="1:5" ht="16.5">
      <c r="A17" s="47" t="s">
        <v>34</v>
      </c>
      <c r="B17" s="48"/>
      <c r="C17" s="48"/>
      <c r="D17" s="8" t="s">
        <v>102</v>
      </c>
      <c r="E17" s="5">
        <f>1/(1+E16)</f>
        <v>0.35714285714285715</v>
      </c>
    </row>
    <row r="18" spans="1:8" ht="16.5">
      <c r="A18" s="6" t="s">
        <v>69</v>
      </c>
      <c r="B18" s="7"/>
      <c r="C18" s="23"/>
      <c r="D18" s="8" t="s">
        <v>103</v>
      </c>
      <c r="E18" s="3">
        <f>0.000000000916*48/205</f>
        <v>2.144780487804878E-10</v>
      </c>
      <c r="F18" s="6" t="s">
        <v>23</v>
      </c>
      <c r="H18" s="11" t="s">
        <v>131</v>
      </c>
    </row>
    <row r="19" spans="1:6" ht="16.5">
      <c r="A19" s="47" t="s">
        <v>70</v>
      </c>
      <c r="B19" s="48"/>
      <c r="C19" s="48"/>
      <c r="D19" s="10" t="s">
        <v>71</v>
      </c>
      <c r="E19" s="3">
        <v>0.004</v>
      </c>
      <c r="F19" s="2" t="s">
        <v>13</v>
      </c>
    </row>
    <row r="20" spans="1:5" ht="16.5">
      <c r="A20" s="47" t="s">
        <v>72</v>
      </c>
      <c r="B20" s="48"/>
      <c r="C20" s="48"/>
      <c r="D20" s="8" t="s">
        <v>28</v>
      </c>
      <c r="E20" s="3">
        <f>E13/2/E18*(E19/2/PI())^2</f>
        <v>0.001187291242133863</v>
      </c>
    </row>
    <row r="21" spans="1:11" ht="16.5">
      <c r="A21" s="47" t="s">
        <v>49</v>
      </c>
      <c r="B21" s="48"/>
      <c r="C21" s="48"/>
      <c r="D21" s="10" t="s">
        <v>50</v>
      </c>
      <c r="E21" s="3">
        <v>3.5E-06</v>
      </c>
      <c r="F21" s="6" t="s">
        <v>13</v>
      </c>
      <c r="K21" s="6"/>
    </row>
    <row r="22" spans="1:11" ht="18.75">
      <c r="A22" s="47" t="s">
        <v>55</v>
      </c>
      <c r="B22" s="48"/>
      <c r="C22" s="48"/>
      <c r="D22" s="10" t="s">
        <v>104</v>
      </c>
      <c r="E22" s="3">
        <v>44700000000</v>
      </c>
      <c r="F22" s="6" t="s">
        <v>56</v>
      </c>
      <c r="J22" s="6" t="s">
        <v>132</v>
      </c>
      <c r="K22" s="6"/>
    </row>
    <row r="23" spans="1:11" ht="18.75">
      <c r="A23" s="47" t="s">
        <v>55</v>
      </c>
      <c r="B23" s="48"/>
      <c r="C23" s="48"/>
      <c r="D23" s="10" t="s">
        <v>105</v>
      </c>
      <c r="E23" s="14">
        <v>0.17999710385064013</v>
      </c>
      <c r="F23" s="6" t="s">
        <v>35</v>
      </c>
      <c r="J23" s="6"/>
      <c r="K23" s="6"/>
    </row>
    <row r="24" spans="1:76" ht="18.75">
      <c r="A24" s="47" t="s">
        <v>55</v>
      </c>
      <c r="B24" s="48"/>
      <c r="C24" s="48"/>
      <c r="D24" s="10" t="s">
        <v>108</v>
      </c>
      <c r="E24" s="3">
        <v>3030000000</v>
      </c>
      <c r="F24" s="6" t="s">
        <v>56</v>
      </c>
      <c r="J24" s="6"/>
      <c r="K24" s="6"/>
      <c r="Q24" s="2"/>
      <c r="R24"/>
      <c r="BX24" s="2"/>
    </row>
    <row r="25" spans="1:76" ht="18.75">
      <c r="A25" s="47" t="s">
        <v>55</v>
      </c>
      <c r="B25" s="48"/>
      <c r="C25" s="48"/>
      <c r="D25" s="10" t="s">
        <v>109</v>
      </c>
      <c r="E25" s="3">
        <v>-291000000</v>
      </c>
      <c r="F25" s="6" t="s">
        <v>74</v>
      </c>
      <c r="Q25" s="2"/>
      <c r="R25"/>
      <c r="BX25" s="2"/>
    </row>
    <row r="26" spans="1:76" ht="16.5">
      <c r="A26" s="47" t="s">
        <v>129</v>
      </c>
      <c r="B26" s="46"/>
      <c r="C26" s="46"/>
      <c r="D26" s="39" t="s">
        <v>162</v>
      </c>
      <c r="E26" s="34">
        <v>0</v>
      </c>
      <c r="F26" s="6" t="s">
        <v>130</v>
      </c>
      <c r="N26" s="11" t="s">
        <v>95</v>
      </c>
      <c r="O26" s="12">
        <f>R106</f>
        <v>1.1087930158524395</v>
      </c>
      <c r="P26" s="13" t="s">
        <v>66</v>
      </c>
      <c r="Q26" s="2"/>
      <c r="R26"/>
      <c r="BX26" s="2"/>
    </row>
    <row r="27" spans="1:76" ht="16.5">
      <c r="A27" s="47" t="s">
        <v>129</v>
      </c>
      <c r="B27" s="46"/>
      <c r="C27" s="46"/>
      <c r="D27" s="41" t="s">
        <v>163</v>
      </c>
      <c r="E27" s="40">
        <v>10.99697826581143</v>
      </c>
      <c r="F27" s="6" t="s">
        <v>137</v>
      </c>
      <c r="H27" s="6" t="s">
        <v>64</v>
      </c>
      <c r="N27" s="11" t="s">
        <v>143</v>
      </c>
      <c r="O27" s="12">
        <f>O26*4</f>
        <v>4.435172063409758</v>
      </c>
      <c r="P27" s="13" t="s">
        <v>66</v>
      </c>
      <c r="Q27" s="2"/>
      <c r="R27"/>
      <c r="BW27" s="2"/>
      <c r="BX27" s="2"/>
    </row>
    <row r="28" spans="1:76" ht="16.5">
      <c r="A28" s="47" t="s">
        <v>129</v>
      </c>
      <c r="B28" s="46"/>
      <c r="C28" s="46"/>
      <c r="D28" s="41" t="s">
        <v>164</v>
      </c>
      <c r="E28" s="34">
        <v>0</v>
      </c>
      <c r="H28" s="2" t="s">
        <v>65</v>
      </c>
      <c r="I28" s="2" t="s">
        <v>106</v>
      </c>
      <c r="J28" s="2" t="s">
        <v>107</v>
      </c>
      <c r="N28" s="11" t="s">
        <v>96</v>
      </c>
      <c r="O28" s="37">
        <f>O27*J34</f>
        <v>11.531447364865372</v>
      </c>
      <c r="P28" s="13" t="s">
        <v>66</v>
      </c>
      <c r="Q28" s="2"/>
      <c r="R28"/>
      <c r="BW28" s="2"/>
      <c r="BX28" s="2"/>
    </row>
    <row r="29" spans="1:76" ht="16.5">
      <c r="A29" s="47" t="s">
        <v>129</v>
      </c>
      <c r="B29" s="46"/>
      <c r="C29" s="46"/>
      <c r="D29" s="41" t="s">
        <v>165</v>
      </c>
      <c r="E29" s="40">
        <v>2.6952802014687594</v>
      </c>
      <c r="H29" s="2">
        <v>1</v>
      </c>
      <c r="I29" s="16">
        <v>0</v>
      </c>
      <c r="J29" s="16">
        <f>'[1]coil geom 2'!$B$16</f>
        <v>15.673373548625944</v>
      </c>
      <c r="N29" s="11"/>
      <c r="O29" s="15"/>
      <c r="P29" s="13"/>
      <c r="Q29" s="2"/>
      <c r="R29"/>
      <c r="BW29" s="2"/>
      <c r="BX29" s="2"/>
    </row>
    <row r="30" spans="1:76" ht="16.5">
      <c r="A30" s="47" t="s">
        <v>97</v>
      </c>
      <c r="B30" s="48"/>
      <c r="C30" s="48"/>
      <c r="D30" s="6" t="s">
        <v>75</v>
      </c>
      <c r="E30" s="16">
        <v>4</v>
      </c>
      <c r="F30" s="6" t="s">
        <v>35</v>
      </c>
      <c r="H30" s="2">
        <v>2</v>
      </c>
      <c r="I30" s="16">
        <f>'[1]coil geom 2'!$C$16</f>
        <v>17.081863443783423</v>
      </c>
      <c r="J30" s="16">
        <f>'[1]coil geom 2'!$D$16</f>
        <v>36.23820889210402</v>
      </c>
      <c r="K30" s="16"/>
      <c r="N30" s="11" t="s">
        <v>94</v>
      </c>
      <c r="O30" s="37">
        <f>O28*2*E33/J36</f>
        <v>6.805444346477925</v>
      </c>
      <c r="P30" s="13" t="s">
        <v>66</v>
      </c>
      <c r="Q30" s="13"/>
      <c r="R30"/>
      <c r="BW30" s="2"/>
      <c r="BX30" s="2"/>
    </row>
    <row r="31" spans="1:76" ht="16.5">
      <c r="A31" s="47" t="s">
        <v>36</v>
      </c>
      <c r="B31" s="48"/>
      <c r="C31" s="48"/>
      <c r="D31" s="6" t="s">
        <v>76</v>
      </c>
      <c r="E31" s="14">
        <v>2.1215</v>
      </c>
      <c r="F31" s="6" t="s">
        <v>35</v>
      </c>
      <c r="H31" s="2">
        <v>3</v>
      </c>
      <c r="I31" s="16">
        <f>'[1]coil geom 2'!$E$16</f>
        <v>41.284249216564326</v>
      </c>
      <c r="J31" s="16">
        <f>'[1]coil geom 2'!$F$16</f>
        <v>55.21613681534294</v>
      </c>
      <c r="K31" s="16"/>
      <c r="N31" s="11"/>
      <c r="O31" s="17"/>
      <c r="P31" s="17"/>
      <c r="Q31" s="13"/>
      <c r="R31" s="5"/>
      <c r="BX31" s="2"/>
    </row>
    <row r="32" spans="1:76" ht="16.5">
      <c r="A32" s="47" t="s">
        <v>110</v>
      </c>
      <c r="B32" s="48"/>
      <c r="C32" s="48"/>
      <c r="D32" s="6" t="s">
        <v>37</v>
      </c>
      <c r="E32" s="16">
        <v>0.1</v>
      </c>
      <c r="H32" s="2">
        <v>4</v>
      </c>
      <c r="I32" s="16">
        <f>'[1]coil geom 2'!$G$16</f>
        <v>66.20526072708387</v>
      </c>
      <c r="J32" s="16">
        <f>'[1]coil geom 2'!$H$16</f>
        <v>73.17120452647318</v>
      </c>
      <c r="K32" s="16"/>
      <c r="L32" s="6"/>
      <c r="N32" s="11" t="s">
        <v>78</v>
      </c>
      <c r="O32" s="18">
        <f>K107</f>
        <v>0.004557622840408938</v>
      </c>
      <c r="P32" s="18"/>
      <c r="R32"/>
      <c r="BX32" s="2"/>
    </row>
    <row r="33" spans="1:76" ht="16.5">
      <c r="A33" s="47" t="s">
        <v>38</v>
      </c>
      <c r="B33" s="48"/>
      <c r="C33" s="48"/>
      <c r="D33" s="6" t="s">
        <v>93</v>
      </c>
      <c r="E33" s="16">
        <v>3.6</v>
      </c>
      <c r="F33" s="6" t="s">
        <v>29</v>
      </c>
      <c r="K33" s="6"/>
      <c r="N33" s="11" t="s">
        <v>79</v>
      </c>
      <c r="O33" s="18">
        <f>L107</f>
        <v>0.13820624105238977</v>
      </c>
      <c r="P33" s="18"/>
      <c r="R33"/>
      <c r="BX33" s="2"/>
    </row>
    <row r="34" spans="1:18" ht="16.5">
      <c r="A34" s="47" t="s">
        <v>84</v>
      </c>
      <c r="B34" s="48"/>
      <c r="C34" s="48"/>
      <c r="D34" s="6" t="s">
        <v>86</v>
      </c>
      <c r="E34" s="16">
        <f>E30*(1-E32)/E33</f>
        <v>1</v>
      </c>
      <c r="F34" s="6" t="s">
        <v>85</v>
      </c>
      <c r="I34" s="11" t="s">
        <v>82</v>
      </c>
      <c r="J34" s="2">
        <v>2.6</v>
      </c>
      <c r="K34" s="6" t="s">
        <v>77</v>
      </c>
      <c r="N34" s="11" t="s">
        <v>80</v>
      </c>
      <c r="O34" s="18">
        <f>M107</f>
        <v>0.00157346129234594</v>
      </c>
      <c r="P34" s="18"/>
      <c r="Q34" s="2"/>
      <c r="R34"/>
    </row>
    <row r="35" spans="1:18" ht="16.5">
      <c r="A35" s="47" t="s">
        <v>88</v>
      </c>
      <c r="B35" s="48"/>
      <c r="C35" s="48"/>
      <c r="D35" s="6" t="s">
        <v>89</v>
      </c>
      <c r="E35" s="16">
        <v>0</v>
      </c>
      <c r="F35" s="6" t="s">
        <v>29</v>
      </c>
      <c r="G35" s="6"/>
      <c r="H35" s="6"/>
      <c r="I35" s="11" t="s">
        <v>87</v>
      </c>
      <c r="J35" s="3">
        <f>'[1]coil geom 2'!$B$20</f>
        <v>7.888866402398716E-06</v>
      </c>
      <c r="K35" s="6" t="s">
        <v>51</v>
      </c>
      <c r="N35" s="11" t="s">
        <v>81</v>
      </c>
      <c r="O35" s="18">
        <f>N107</f>
        <v>0.3648005168566143</v>
      </c>
      <c r="P35" s="18"/>
      <c r="Q35" s="3"/>
      <c r="R35"/>
    </row>
    <row r="36" spans="1:18" ht="16.5">
      <c r="A36" s="47" t="s">
        <v>90</v>
      </c>
      <c r="B36" s="48"/>
      <c r="C36" s="48"/>
      <c r="D36" s="6" t="s">
        <v>92</v>
      </c>
      <c r="E36" s="16">
        <v>5</v>
      </c>
      <c r="F36" s="6" t="s">
        <v>29</v>
      </c>
      <c r="H36" s="11"/>
      <c r="I36" s="11" t="s">
        <v>91</v>
      </c>
      <c r="J36" s="2">
        <f>E35+E36+2*E33</f>
        <v>12.2</v>
      </c>
      <c r="K36" s="6" t="s">
        <v>29</v>
      </c>
      <c r="N36" s="11" t="s">
        <v>83</v>
      </c>
      <c r="O36" s="18">
        <f>O107</f>
        <v>0.4908621579582412</v>
      </c>
      <c r="P36" s="18"/>
      <c r="Q36" s="3"/>
      <c r="R36"/>
    </row>
    <row r="37" spans="1:18" ht="16.5">
      <c r="A37" s="6" t="s">
        <v>112</v>
      </c>
      <c r="B37" s="7"/>
      <c r="C37" s="23"/>
      <c r="D37" s="6" t="s">
        <v>113</v>
      </c>
      <c r="E37" s="16">
        <v>1.55</v>
      </c>
      <c r="H37" s="11"/>
      <c r="I37" s="11" t="s">
        <v>111</v>
      </c>
      <c r="J37" s="16">
        <f>J36/2/E33</f>
        <v>1.6944444444444442</v>
      </c>
      <c r="K37" s="6"/>
      <c r="N37" s="11" t="s">
        <v>158</v>
      </c>
      <c r="O37" s="18">
        <f>P107</f>
        <v>0</v>
      </c>
      <c r="P37" s="18"/>
      <c r="Q37" s="2"/>
      <c r="R37" s="3"/>
    </row>
    <row r="38" spans="1:77" ht="16.5">
      <c r="A38" s="6" t="s">
        <v>116</v>
      </c>
      <c r="B38" s="7"/>
      <c r="C38" s="23"/>
      <c r="D38" s="6" t="s">
        <v>114</v>
      </c>
      <c r="E38" s="16">
        <v>0.61</v>
      </c>
      <c r="H38" s="11"/>
      <c r="I38" s="11"/>
      <c r="J38" s="16"/>
      <c r="K38" s="6"/>
      <c r="N38" s="11"/>
      <c r="O38" s="18"/>
      <c r="P38" s="18"/>
      <c r="Q38" s="2"/>
      <c r="R38" s="3"/>
      <c r="S38" s="2"/>
      <c r="BY38"/>
    </row>
    <row r="39" spans="1:77" ht="16.5">
      <c r="A39" s="6" t="s">
        <v>117</v>
      </c>
      <c r="B39" s="7"/>
      <c r="C39" s="23"/>
      <c r="D39" s="6" t="s">
        <v>115</v>
      </c>
      <c r="E39" s="16">
        <f>1.19*0.9</f>
        <v>1.071</v>
      </c>
      <c r="H39" s="11"/>
      <c r="I39" s="11"/>
      <c r="J39" s="16"/>
      <c r="K39" s="6"/>
      <c r="N39" s="11"/>
      <c r="O39" s="18"/>
      <c r="P39" s="18"/>
      <c r="Q39" s="2"/>
      <c r="R39" s="3"/>
      <c r="S39" s="2"/>
      <c r="BY39"/>
    </row>
    <row r="40" spans="17:28" ht="16.5">
      <c r="Q40" s="2" t="s">
        <v>59</v>
      </c>
      <c r="R40" s="5" t="s">
        <v>63</v>
      </c>
      <c r="T40" s="51" t="s">
        <v>118</v>
      </c>
      <c r="U40" s="53"/>
      <c r="V40" s="53"/>
      <c r="W40" s="53"/>
      <c r="X40" s="53"/>
      <c r="Y40" s="53"/>
      <c r="Z40" s="53"/>
      <c r="AA40" s="53"/>
      <c r="AB40" s="53"/>
    </row>
    <row r="41" spans="1:29" ht="16.5">
      <c r="A41" s="52" t="s">
        <v>73</v>
      </c>
      <c r="B41" s="52"/>
      <c r="C41" s="47"/>
      <c r="D41" s="47"/>
      <c r="E41" s="49"/>
      <c r="F41" s="49" t="s">
        <v>166</v>
      </c>
      <c r="G41" s="50"/>
      <c r="H41" s="50"/>
      <c r="I41" s="50"/>
      <c r="J41" s="50"/>
      <c r="K41" s="52" t="s">
        <v>57</v>
      </c>
      <c r="L41" s="52"/>
      <c r="M41" s="52"/>
      <c r="N41" s="52"/>
      <c r="O41" s="52"/>
      <c r="P41" s="52"/>
      <c r="Q41" s="2" t="s">
        <v>60</v>
      </c>
      <c r="R41" s="5" t="s">
        <v>61</v>
      </c>
      <c r="T41" s="51" t="s">
        <v>127</v>
      </c>
      <c r="U41" s="51"/>
      <c r="V41" s="51"/>
      <c r="W41" s="51"/>
      <c r="X41" s="22"/>
      <c r="Y41" s="51" t="s">
        <v>135</v>
      </c>
      <c r="Z41" s="51"/>
      <c r="AA41" s="51"/>
      <c r="AB41" s="51"/>
      <c r="AC41" s="46"/>
    </row>
    <row r="42" spans="1:34" ht="16.5">
      <c r="A42" s="2" t="s">
        <v>39</v>
      </c>
      <c r="B42" s="2" t="s">
        <v>40</v>
      </c>
      <c r="C42" s="12" t="s">
        <v>41</v>
      </c>
      <c r="D42" s="6" t="s">
        <v>42</v>
      </c>
      <c r="E42" s="3" t="s">
        <v>44</v>
      </c>
      <c r="F42" s="6" t="s">
        <v>43</v>
      </c>
      <c r="G42" s="6" t="s">
        <v>52</v>
      </c>
      <c r="H42" s="6" t="s">
        <v>53</v>
      </c>
      <c r="I42" s="3" t="s">
        <v>54</v>
      </c>
      <c r="J42" s="3" t="s">
        <v>44</v>
      </c>
      <c r="K42" s="2" t="s">
        <v>45</v>
      </c>
      <c r="L42" s="2" t="s">
        <v>46</v>
      </c>
      <c r="M42" s="2" t="s">
        <v>47</v>
      </c>
      <c r="N42" s="2" t="s">
        <v>48</v>
      </c>
      <c r="O42" s="2" t="s">
        <v>133</v>
      </c>
      <c r="P42" s="2" t="s">
        <v>142</v>
      </c>
      <c r="Q42" s="2" t="s">
        <v>58</v>
      </c>
      <c r="R42" s="5" t="s">
        <v>62</v>
      </c>
      <c r="T42" s="22" t="s">
        <v>119</v>
      </c>
      <c r="U42" s="22" t="s">
        <v>120</v>
      </c>
      <c r="V42" s="22" t="s">
        <v>121</v>
      </c>
      <c r="W42" s="22" t="s">
        <v>122</v>
      </c>
      <c r="X42" s="22" t="s">
        <v>128</v>
      </c>
      <c r="Y42" s="22" t="s">
        <v>123</v>
      </c>
      <c r="Z42" s="22" t="s">
        <v>124</v>
      </c>
      <c r="AA42" s="22" t="s">
        <v>125</v>
      </c>
      <c r="AB42" s="22" t="s">
        <v>126</v>
      </c>
      <c r="AC42" s="22" t="s">
        <v>134</v>
      </c>
      <c r="AD42" s="22" t="s">
        <v>136</v>
      </c>
      <c r="AE42" s="22" t="s">
        <v>138</v>
      </c>
      <c r="AF42" s="22" t="s">
        <v>139</v>
      </c>
      <c r="AG42" s="22" t="s">
        <v>140</v>
      </c>
      <c r="AH42" s="22" t="s">
        <v>141</v>
      </c>
    </row>
    <row r="43" spans="1:34" ht="16.5">
      <c r="A43" s="20">
        <f>'[1]coil geom 2'!$A24</f>
        <v>0</v>
      </c>
      <c r="B43" s="5">
        <f>'[2]Bf'!$P6</f>
        <v>-0.8219977069090909</v>
      </c>
      <c r="C43" s="12">
        <f>'[2]Bf'!$O6</f>
        <v>244.26680129999903</v>
      </c>
      <c r="D43" s="6">
        <f>'[2]Br'!$M6</f>
        <v>-7.829455454545454E-06</v>
      </c>
      <c r="E43" s="19">
        <f aca="true" t="shared" si="0" ref="E43:E58">SQRT(B43^2+D43^2)</f>
        <v>0.8219977069463784</v>
      </c>
      <c r="F43" s="19">
        <f aca="true" t="shared" si="1" ref="F43:F58">-B43*$E$30*(1-$E$32)/$E$31/$E$33</f>
        <v>0.3874606207443275</v>
      </c>
      <c r="G43" s="19">
        <f aca="true" t="shared" si="2" ref="G43:G58">C43*$E$30*(1-$E$32)/$E$31/$E$33</f>
        <v>115.13872321470609</v>
      </c>
      <c r="H43" s="19">
        <f aca="true" t="shared" si="3" ref="H43:H58">-D43*$E$30*(1-$E$32)/$E$31/$E$33</f>
        <v>3.690528142609217E-06</v>
      </c>
      <c r="I43" s="19">
        <f aca="true" t="shared" si="4" ref="I43:I58">E43*$E$30*(1-$E$32)/$E$31/$E$33</f>
        <v>0.3874606207619036</v>
      </c>
      <c r="J43" s="19">
        <f aca="true" t="shared" si="5" ref="J43:J58">E43*E$30/E$31</f>
        <v>1.549842483047614</v>
      </c>
      <c r="K43" s="3">
        <f aca="true" t="shared" si="6" ref="K43:K58">E$37*E$14/120*E$6*F43^2/E$7*E$4*E$9*(E$9-1)/E$5</f>
        <v>16.235850058062976</v>
      </c>
      <c r="L43" s="3">
        <f aca="true" t="shared" si="7" ref="L43:L58">E$37*E$14/6*F43^2*E$4/E$8/E$5*SQRT(E$6^2+16*E$4^2)*(1+(G43*E$4/F43)^2/15)</f>
        <v>485.50350407186255</v>
      </c>
      <c r="M43" s="3">
        <f aca="true" t="shared" si="8" ref="M43:M58">E$38*E$14*H43^2/8*E$5/E$8/E$4*SQRT(E$6^2+16*E$4^2)</f>
        <v>1.6386772434104644E-10</v>
      </c>
      <c r="N43" s="3">
        <f aca="true" t="shared" si="9" ref="N43:N58">E$37*2*E$14*E$15*I43^2/E$13*E$20</f>
        <v>316.70926342296343</v>
      </c>
      <c r="O43" s="3">
        <f aca="true" t="shared" si="10" ref="O43:O58">(Y43+Z43+AA43+AB43+AC43)/5</f>
        <v>893.6374841714369</v>
      </c>
      <c r="P43" s="3">
        <f aca="true" t="shared" si="11" ref="P43:P58">(AD43+AE43+AF43+AG43+AH43)/5</f>
        <v>0</v>
      </c>
      <c r="Q43" s="3">
        <f aca="true" t="shared" si="12" ref="Q43:Q58">SUM(K43:P43)</f>
        <v>1712.0861017244897</v>
      </c>
      <c r="R43" s="5">
        <f aca="true" t="shared" si="13" ref="R43:R57">Q43*J$35</f>
        <v>0.013506418525908117</v>
      </c>
      <c r="T43" s="22">
        <f aca="true" t="shared" si="14" ref="T43:T58">SQRT(($B43-$C43*0.8*$E$4)^2+$D43^2)*$E$30/$E$31</f>
        <v>3.3423221260164553</v>
      </c>
      <c r="U43" s="22">
        <f aca="true" t="shared" si="15" ref="U43:U58">SQRT(($B43-$C43*0.4*$E$4)^2+$D43^2)*$E$30/$E$31</f>
        <v>2.446082304525127</v>
      </c>
      <c r="V43" s="22">
        <f aca="true" t="shared" si="16" ref="V43:V58">SQRT(($B43)^2+$D43^2)*$E$30/$E$31</f>
        <v>1.549842483047614</v>
      </c>
      <c r="W43" s="22">
        <f aca="true" t="shared" si="17" ref="W43:W58">SQRT(($B43+$C43*0.4*$E$4)^2+$D43^2)*$E$30/$E$31</f>
        <v>0.6536026616407444</v>
      </c>
      <c r="X43" s="22">
        <f aca="true" t="shared" si="18" ref="X43:X58">SQRT(($B43+$C43*0.8*$E$4)^2+$D43^2)*$E$30/$E$31</f>
        <v>0.2426371604783004</v>
      </c>
      <c r="Y43" s="22">
        <f aca="true" t="shared" si="19" ref="Y43:Y58">$E$39*$E$14*$E$15*$E$17/$E$33*2/3*$E$21/PI()*($E$22*$E$23*LN((T43+$E$23)/($E$32*T43+$E$23))+$E$24*T43*(1-$E$32)+$E$25*T43^2/2*(1-$E$32^2))</f>
        <v>1306.591818653241</v>
      </c>
      <c r="Z43" s="22">
        <f aca="true" t="shared" si="20" ref="Z43:Z58">$E$39*$E$14*$E$15*$E$17/$E$33*2/3*$E$21/PI()*($E$22*$E$23*LN((U43+$E$23)/($E$32*U43+$E$23))+$E$24*U43*(1-$E$32)+$E$25*U43^2/2*(1-$E$32^2))</f>
        <v>1163.4464465202811</v>
      </c>
      <c r="AA43" s="22">
        <f aca="true" t="shared" si="21" ref="AA43:AA58">$E$39*$E$14*$E$15*$E$17/$E$33*2/3*$E$21/PI()*($E$22*$E$23*LN((V43+$E$23)/($E$32*V43+$E$23))+$E$24*V43*(1-$E$32)+$E$25*V43^2/2*(1-$E$32^2))</f>
        <v>971.3578115263687</v>
      </c>
      <c r="AB43" s="22">
        <f aca="true" t="shared" si="22" ref="AB43:AB58">$E$39*$E$14*$E$15*$E$17/$E$33*2/3*$E$21/PI()*($E$22*$E$23*LN((W43+$E$23)/($E$32*W43+$E$23))+$E$24*W43*(1-$E$32)+$E$25*W43^2/2*(1-$E$32^2))</f>
        <v>657.1383909272654</v>
      </c>
      <c r="AC43" s="22">
        <f aca="true" t="shared" si="23" ref="AC43:AC58">$E$39*$E$14*$E$15*$E$17/$E$33*2/3*$E$21/PI()*($E$22*$E$23*LN((X43+$E$23)/($E$32*X43+$E$23))+$E$24*X43*(1-$E$32)+$E$25*X43^2/2*(1-$E$32^2))</f>
        <v>369.6529532300285</v>
      </c>
      <c r="AD43" s="22">
        <f aca="true" t="shared" si="24" ref="AD43:AD58">$E$14*$E$15*$E$17/$E$13/$E$33*($E$26/$E$27*(EXP(-$E$27*$E$32*T43)-EXP(-$E$27*T43))+$E$28/$E$29*(EXP(-$E$29*$E$32*T43)-EXP(-$E$29*T43)))</f>
        <v>0</v>
      </c>
      <c r="AE43" s="22">
        <f aca="true" t="shared" si="25" ref="AE43:AE58">$E$14*$E$15*$E$17/$E$13/$E$33*($E$26/$E$27*(EXP(-$E$27*$E$32*U43)-EXP(-$E$27*U43))+$E$28/$E$29*(EXP(-$E$29*$E$32*U43)-EXP(-$E$29*U43)))</f>
        <v>0</v>
      </c>
      <c r="AF43" s="22">
        <f aca="true" t="shared" si="26" ref="AF43:AF58">$E$14*$E$15*$E$17/$E$13/$E$33*($E$26/$E$27*(EXP(-$E$27*$E$32*V43)-EXP(-$E$27*V43))+$E$28/$E$29*(EXP(-$E$29*$E$32*V43)-EXP(-$E$29*V43)))</f>
        <v>0</v>
      </c>
      <c r="AG43" s="22">
        <f aca="true" t="shared" si="27" ref="AG43:AG58">$E$14*$E$15*$E$17/$E$13/$E$33*($E$26/$E$27*(EXP(-$E$27*$E$32*W43)-EXP(-$E$27*W43))+$E$28/$E$29*(EXP(-$E$29*$E$32*W43)-EXP(-$E$29*W43)))</f>
        <v>0</v>
      </c>
      <c r="AH43" s="22">
        <f aca="true" t="shared" si="28" ref="AH43:AH58">$E$14*$E$15*$E$17/$E$13/$E$33*($E$26/$E$27*(EXP(-$E$27*$E$32*X43)-EXP(-$E$27*X43))+$E$28/$E$29*(EXP(-$E$29*$E$32*X43)-EXP(-$E$29*X43)))</f>
        <v>0</v>
      </c>
    </row>
    <row r="44" spans="1:34" ht="16.5">
      <c r="A44" s="20">
        <f>'[1]coil geom 2'!$A25</f>
        <v>1</v>
      </c>
      <c r="B44" s="5">
        <f>'[2]Bf'!$P7</f>
        <v>-0.8217296287421121</v>
      </c>
      <c r="C44" s="12">
        <f>'[2]Bf'!$O7</f>
        <v>246.64712192512508</v>
      </c>
      <c r="D44" s="6">
        <f>'[2]Br'!$M7</f>
        <v>-0.004352904612639874</v>
      </c>
      <c r="E44" s="19">
        <f t="shared" si="0"/>
        <v>0.8217411578661593</v>
      </c>
      <c r="F44" s="19">
        <f t="shared" si="1"/>
        <v>0.38733425818624184</v>
      </c>
      <c r="G44" s="19">
        <f t="shared" si="2"/>
        <v>116.26072209527459</v>
      </c>
      <c r="H44" s="19">
        <f t="shared" si="3"/>
        <v>0.0020518051438321344</v>
      </c>
      <c r="I44" s="19">
        <f t="shared" si="4"/>
        <v>0.38733969260719264</v>
      </c>
      <c r="J44" s="19">
        <f t="shared" si="5"/>
        <v>1.5493587704287706</v>
      </c>
      <c r="K44" s="3">
        <f t="shared" si="6"/>
        <v>16.225261787196683</v>
      </c>
      <c r="L44" s="3">
        <f t="shared" si="7"/>
        <v>486.38842866839906</v>
      </c>
      <c r="M44" s="3">
        <f t="shared" si="8"/>
        <v>5.065106813461227E-05</v>
      </c>
      <c r="N44" s="3">
        <f t="shared" si="9"/>
        <v>316.5116015801824</v>
      </c>
      <c r="O44" s="3">
        <f t="shared" si="10"/>
        <v>897.0288093766874</v>
      </c>
      <c r="P44" s="3">
        <f t="shared" si="11"/>
        <v>0</v>
      </c>
      <c r="Q44" s="3">
        <f t="shared" si="12"/>
        <v>1716.1541520635337</v>
      </c>
      <c r="R44" s="5">
        <f t="shared" si="13"/>
        <v>0.013538510831551068</v>
      </c>
      <c r="T44" s="22">
        <f t="shared" si="14"/>
        <v>3.3592939800275925</v>
      </c>
      <c r="U44" s="22">
        <f t="shared" si="15"/>
        <v>2.4543242159795335</v>
      </c>
      <c r="V44" s="22">
        <f t="shared" si="16"/>
        <v>1.5493587704287706</v>
      </c>
      <c r="W44" s="22">
        <f t="shared" si="17"/>
        <v>0.6444158372763887</v>
      </c>
      <c r="X44" s="22">
        <f t="shared" si="18"/>
        <v>0.26073908918261884</v>
      </c>
      <c r="Y44" s="22">
        <f t="shared" si="19"/>
        <v>1308.9826377276158</v>
      </c>
      <c r="Z44" s="22">
        <f t="shared" si="20"/>
        <v>1164.9394965325548</v>
      </c>
      <c r="AA44" s="22">
        <f t="shared" si="21"/>
        <v>971.2332524480047</v>
      </c>
      <c r="AB44" s="22">
        <f t="shared" si="22"/>
        <v>652.459598151155</v>
      </c>
      <c r="AC44" s="22">
        <f t="shared" si="23"/>
        <v>387.5290620241069</v>
      </c>
      <c r="AD44" s="22">
        <f t="shared" si="24"/>
        <v>0</v>
      </c>
      <c r="AE44" s="22">
        <f t="shared" si="25"/>
        <v>0</v>
      </c>
      <c r="AF44" s="22">
        <f t="shared" si="26"/>
        <v>0</v>
      </c>
      <c r="AG44" s="22">
        <f t="shared" si="27"/>
        <v>0</v>
      </c>
      <c r="AH44" s="22">
        <f t="shared" si="28"/>
        <v>0</v>
      </c>
    </row>
    <row r="45" spans="1:34" ht="16.5">
      <c r="A45" s="20">
        <f>'[1]coil geom 2'!$A26</f>
        <v>2</v>
      </c>
      <c r="B45" s="5">
        <f>'[2]Bf'!$P8</f>
        <v>-0.821585611225844</v>
      </c>
      <c r="C45" s="12">
        <f>'[2]Bf'!$O8</f>
        <v>247.8761242952973</v>
      </c>
      <c r="D45" s="6">
        <f>'[2]Br'!$M8</f>
        <v>-0.04666387906774721</v>
      </c>
      <c r="E45" s="19">
        <f t="shared" si="0"/>
        <v>0.8229097363520455</v>
      </c>
      <c r="F45" s="19">
        <f t="shared" si="1"/>
        <v>0.3872663734272185</v>
      </c>
      <c r="G45" s="19">
        <f t="shared" si="2"/>
        <v>116.84003030652711</v>
      </c>
      <c r="H45" s="19">
        <f t="shared" si="3"/>
        <v>0.021995700715412306</v>
      </c>
      <c r="I45" s="19">
        <f t="shared" si="4"/>
        <v>0.3878905191383669</v>
      </c>
      <c r="J45" s="19">
        <f t="shared" si="5"/>
        <v>1.5515620765534677</v>
      </c>
      <c r="K45" s="3">
        <f t="shared" si="6"/>
        <v>16.219574960160042</v>
      </c>
      <c r="L45" s="3">
        <f t="shared" si="7"/>
        <v>486.84397351370046</v>
      </c>
      <c r="M45" s="3">
        <f t="shared" si="8"/>
        <v>0.005820924728572767</v>
      </c>
      <c r="N45" s="3">
        <f t="shared" si="9"/>
        <v>317.41244884889915</v>
      </c>
      <c r="O45" s="3">
        <f t="shared" si="10"/>
        <v>902.1068536242335</v>
      </c>
      <c r="P45" s="3">
        <f t="shared" si="11"/>
        <v>0</v>
      </c>
      <c r="Q45" s="3">
        <f t="shared" si="12"/>
        <v>1722.5886718717218</v>
      </c>
      <c r="R45" s="5">
        <f t="shared" si="13"/>
        <v>0.013589271898681452</v>
      </c>
      <c r="T45" s="22">
        <f t="shared" si="14"/>
        <v>3.3691800733463926</v>
      </c>
      <c r="U45" s="22">
        <f t="shared" si="15"/>
        <v>2.4601220835494417</v>
      </c>
      <c r="V45" s="22">
        <f t="shared" si="16"/>
        <v>1.5515620765534677</v>
      </c>
      <c r="W45" s="22">
        <f t="shared" si="17"/>
        <v>0.6456059176681892</v>
      </c>
      <c r="X45" s="22">
        <f t="shared" si="18"/>
        <v>0.2838785595205752</v>
      </c>
      <c r="Y45" s="22">
        <f t="shared" si="19"/>
        <v>1310.3705439410337</v>
      </c>
      <c r="Z45" s="22">
        <f t="shared" si="20"/>
        <v>1165.987478268392</v>
      </c>
      <c r="AA45" s="22">
        <f t="shared" si="21"/>
        <v>971.8003745808919</v>
      </c>
      <c r="AB45" s="22">
        <f t="shared" si="22"/>
        <v>653.0685886358636</v>
      </c>
      <c r="AC45" s="22">
        <f t="shared" si="23"/>
        <v>409.30728269498604</v>
      </c>
      <c r="AD45" s="22">
        <f t="shared" si="24"/>
        <v>0</v>
      </c>
      <c r="AE45" s="22">
        <f t="shared" si="25"/>
        <v>0</v>
      </c>
      <c r="AF45" s="22">
        <f t="shared" si="26"/>
        <v>0</v>
      </c>
      <c r="AG45" s="22">
        <f t="shared" si="27"/>
        <v>0</v>
      </c>
      <c r="AH45" s="22">
        <f t="shared" si="28"/>
        <v>0</v>
      </c>
    </row>
    <row r="46" spans="1:34" ht="16.5">
      <c r="A46" s="20">
        <f>'[1]coil geom 2'!$A27</f>
        <v>3</v>
      </c>
      <c r="B46" s="5">
        <f>'[2]Bf'!$P9</f>
        <v>-0.8208176406045933</v>
      </c>
      <c r="C46" s="12">
        <f>'[2]Bf'!$O9</f>
        <v>248.61971105177216</v>
      </c>
      <c r="D46" s="6">
        <f>'[2]Br'!$M9</f>
        <v>-0.08816510333209439</v>
      </c>
      <c r="E46" s="19">
        <f t="shared" si="0"/>
        <v>0.8255390266809015</v>
      </c>
      <c r="F46" s="19">
        <f t="shared" si="1"/>
        <v>0.3869043792621226</v>
      </c>
      <c r="G46" s="19">
        <f t="shared" si="2"/>
        <v>117.19053078094373</v>
      </c>
      <c r="H46" s="19">
        <f t="shared" si="3"/>
        <v>0.041557908711805036</v>
      </c>
      <c r="I46" s="19">
        <f t="shared" si="4"/>
        <v>0.3891298735238753</v>
      </c>
      <c r="J46" s="19">
        <f t="shared" si="5"/>
        <v>1.5565194940955012</v>
      </c>
      <c r="K46" s="3">
        <f t="shared" si="6"/>
        <v>16.18926689428949</v>
      </c>
      <c r="L46" s="3">
        <f t="shared" si="7"/>
        <v>486.4158881505582</v>
      </c>
      <c r="M46" s="3">
        <f t="shared" si="8"/>
        <v>0.020778957234081418</v>
      </c>
      <c r="N46" s="3">
        <f t="shared" si="9"/>
        <v>319.4440270824842</v>
      </c>
      <c r="O46" s="3">
        <f t="shared" si="10"/>
        <v>910.743441847518</v>
      </c>
      <c r="P46" s="3">
        <f t="shared" si="11"/>
        <v>0</v>
      </c>
      <c r="Q46" s="3">
        <f t="shared" si="12"/>
        <v>1732.813402932084</v>
      </c>
      <c r="R46" s="5">
        <f t="shared" si="13"/>
        <v>0.013669933436017107</v>
      </c>
      <c r="T46" s="22">
        <f t="shared" si="14"/>
        <v>3.376134579139377</v>
      </c>
      <c r="U46" s="22">
        <f t="shared" si="15"/>
        <v>2.4654390563029476</v>
      </c>
      <c r="V46" s="22">
        <f t="shared" si="16"/>
        <v>1.5565194940955012</v>
      </c>
      <c r="W46" s="22">
        <f t="shared" si="17"/>
        <v>0.6567908966533021</v>
      </c>
      <c r="X46" s="22">
        <f t="shared" si="18"/>
        <v>0.32288353879684356</v>
      </c>
      <c r="Y46" s="22">
        <f t="shared" si="19"/>
        <v>1311.3448018602403</v>
      </c>
      <c r="Z46" s="22">
        <f t="shared" si="20"/>
        <v>1166.9468586794421</v>
      </c>
      <c r="AA46" s="22">
        <f t="shared" si="21"/>
        <v>973.0741210932482</v>
      </c>
      <c r="AB46" s="22">
        <f t="shared" si="22"/>
        <v>658.7502713465256</v>
      </c>
      <c r="AC46" s="22">
        <f t="shared" si="23"/>
        <v>443.601156258134</v>
      </c>
      <c r="AD46" s="22">
        <f t="shared" si="24"/>
        <v>0</v>
      </c>
      <c r="AE46" s="22">
        <f t="shared" si="25"/>
        <v>0</v>
      </c>
      <c r="AF46" s="22">
        <f t="shared" si="26"/>
        <v>0</v>
      </c>
      <c r="AG46" s="22">
        <f t="shared" si="27"/>
        <v>0</v>
      </c>
      <c r="AH46" s="22">
        <f t="shared" si="28"/>
        <v>0</v>
      </c>
    </row>
    <row r="47" spans="1:34" ht="16.5">
      <c r="A47" s="20">
        <f>'[1]coil geom 2'!$A28</f>
        <v>4</v>
      </c>
      <c r="B47" s="5">
        <f>'[2]Bf'!$P10</f>
        <v>-0.8198187393907777</v>
      </c>
      <c r="C47" s="12">
        <f>'[2]Bf'!$O10</f>
        <v>249.01848455721432</v>
      </c>
      <c r="D47" s="6">
        <f>'[2]Br'!$M10</f>
        <v>-0.12932473383011736</v>
      </c>
      <c r="E47" s="19">
        <f t="shared" si="0"/>
        <v>0.8299564158656251</v>
      </c>
      <c r="F47" s="19">
        <f t="shared" si="1"/>
        <v>0.386433532590515</v>
      </c>
      <c r="G47" s="19">
        <f t="shared" si="2"/>
        <v>117.37849849503384</v>
      </c>
      <c r="H47" s="19">
        <f t="shared" si="3"/>
        <v>0.06095910149899474</v>
      </c>
      <c r="I47" s="19">
        <f t="shared" si="4"/>
        <v>0.3912120744122673</v>
      </c>
      <c r="J47" s="19">
        <f t="shared" si="5"/>
        <v>1.564848297649069</v>
      </c>
      <c r="K47" s="3">
        <f t="shared" si="6"/>
        <v>16.149887530248268</v>
      </c>
      <c r="L47" s="3">
        <f t="shared" si="7"/>
        <v>485.579807128046</v>
      </c>
      <c r="M47" s="3">
        <f t="shared" si="8"/>
        <v>0.04470884947621728</v>
      </c>
      <c r="N47" s="3">
        <f t="shared" si="9"/>
        <v>322.87180918778085</v>
      </c>
      <c r="O47" s="3">
        <f t="shared" si="10"/>
        <v>921.5856146666858</v>
      </c>
      <c r="P47" s="3">
        <f t="shared" si="11"/>
        <v>0</v>
      </c>
      <c r="Q47" s="3">
        <f t="shared" si="12"/>
        <v>1746.2318273622373</v>
      </c>
      <c r="R47" s="5">
        <f t="shared" si="13"/>
        <v>0.013775789593677269</v>
      </c>
      <c r="T47" s="22">
        <f t="shared" si="14"/>
        <v>3.381884442899738</v>
      </c>
      <c r="U47" s="22">
        <f t="shared" si="15"/>
        <v>2.471466303057563</v>
      </c>
      <c r="V47" s="22">
        <f t="shared" si="16"/>
        <v>1.564848297649069</v>
      </c>
      <c r="W47" s="22">
        <f t="shared" si="17"/>
        <v>0.6774628459522964</v>
      </c>
      <c r="X47" s="22">
        <f t="shared" si="18"/>
        <v>0.37250882690320813</v>
      </c>
      <c r="Y47" s="22">
        <f t="shared" si="19"/>
        <v>1312.1490055895913</v>
      </c>
      <c r="Z47" s="22">
        <f t="shared" si="20"/>
        <v>1168.0324648129265</v>
      </c>
      <c r="AA47" s="22">
        <f t="shared" si="21"/>
        <v>975.2070612447172</v>
      </c>
      <c r="AB47" s="22">
        <f t="shared" si="22"/>
        <v>669.0571072659434</v>
      </c>
      <c r="AC47" s="22">
        <f t="shared" si="23"/>
        <v>483.48243442025023</v>
      </c>
      <c r="AD47" s="22">
        <f t="shared" si="24"/>
        <v>0</v>
      </c>
      <c r="AE47" s="22">
        <f t="shared" si="25"/>
        <v>0</v>
      </c>
      <c r="AF47" s="22">
        <f t="shared" si="26"/>
        <v>0</v>
      </c>
      <c r="AG47" s="22">
        <f t="shared" si="27"/>
        <v>0</v>
      </c>
      <c r="AH47" s="22">
        <f t="shared" si="28"/>
        <v>0</v>
      </c>
    </row>
    <row r="48" spans="1:34" ht="16.5">
      <c r="A48" s="20">
        <f>'[1]coil geom 2'!$A29</f>
        <v>5</v>
      </c>
      <c r="B48" s="5">
        <f>'[2]Bf'!$P11</f>
        <v>-0.8183791186552796</v>
      </c>
      <c r="C48" s="12">
        <f>'[2]Bf'!$O11</f>
        <v>249.07833636928586</v>
      </c>
      <c r="D48" s="6">
        <f>'[2]Br'!$M11</f>
        <v>-0.17029335958175434</v>
      </c>
      <c r="E48" s="19">
        <f t="shared" si="0"/>
        <v>0.8359092116782976</v>
      </c>
      <c r="F48" s="19">
        <f t="shared" si="1"/>
        <v>0.3857549463376288</v>
      </c>
      <c r="G48" s="19">
        <f t="shared" si="2"/>
        <v>117.40671052052126</v>
      </c>
      <c r="H48" s="19">
        <f t="shared" si="3"/>
        <v>0.08027026141020707</v>
      </c>
      <c r="I48" s="19">
        <f t="shared" si="4"/>
        <v>0.39401801163247585</v>
      </c>
      <c r="J48" s="19">
        <f t="shared" si="5"/>
        <v>1.5760720465299034</v>
      </c>
      <c r="K48" s="3">
        <f t="shared" si="6"/>
        <v>16.093218175595652</v>
      </c>
      <c r="L48" s="3">
        <f t="shared" si="7"/>
        <v>484.12212094757473</v>
      </c>
      <c r="M48" s="3">
        <f t="shared" si="8"/>
        <v>0.07752213668926591</v>
      </c>
      <c r="N48" s="3">
        <f t="shared" si="9"/>
        <v>327.5199631782063</v>
      </c>
      <c r="O48" s="3">
        <f t="shared" si="10"/>
        <v>933.5568051385193</v>
      </c>
      <c r="P48" s="3">
        <f t="shared" si="11"/>
        <v>0</v>
      </c>
      <c r="Q48" s="3">
        <f t="shared" si="12"/>
        <v>1761.3696295765853</v>
      </c>
      <c r="R48" s="5">
        <f t="shared" si="13"/>
        <v>0.013895209692972196</v>
      </c>
      <c r="T48" s="22">
        <f t="shared" si="14"/>
        <v>3.386064963163</v>
      </c>
      <c r="U48" s="22">
        <f t="shared" si="15"/>
        <v>2.4778049911603084</v>
      </c>
      <c r="V48" s="22">
        <f t="shared" si="16"/>
        <v>1.5760720465299034</v>
      </c>
      <c r="W48" s="22">
        <f t="shared" si="17"/>
        <v>0.7063232260531422</v>
      </c>
      <c r="X48" s="22">
        <f t="shared" si="18"/>
        <v>0.42916871466407824</v>
      </c>
      <c r="Y48" s="22">
        <f t="shared" si="19"/>
        <v>1312.732978608301</v>
      </c>
      <c r="Z48" s="22">
        <f t="shared" si="20"/>
        <v>1169.1719579214655</v>
      </c>
      <c r="AA48" s="22">
        <f t="shared" si="21"/>
        <v>978.0675421123492</v>
      </c>
      <c r="AB48" s="22">
        <f t="shared" si="22"/>
        <v>683.0460990862077</v>
      </c>
      <c r="AC48" s="22">
        <f t="shared" si="23"/>
        <v>524.765447964273</v>
      </c>
      <c r="AD48" s="22">
        <f t="shared" si="24"/>
        <v>0</v>
      </c>
      <c r="AE48" s="22">
        <f t="shared" si="25"/>
        <v>0</v>
      </c>
      <c r="AF48" s="22">
        <f t="shared" si="26"/>
        <v>0</v>
      </c>
      <c r="AG48" s="22">
        <f t="shared" si="27"/>
        <v>0</v>
      </c>
      <c r="AH48" s="22">
        <f t="shared" si="28"/>
        <v>0</v>
      </c>
    </row>
    <row r="49" spans="1:34" ht="16.5">
      <c r="A49" s="20">
        <f>'[1]coil geom 2'!$A30</f>
        <v>6</v>
      </c>
      <c r="B49" s="5">
        <f>'[2]Bf'!$P12</f>
        <v>-0.8165897522528507</v>
      </c>
      <c r="C49" s="12">
        <f>'[2]Bf'!$O12</f>
        <v>248.9262978938888</v>
      </c>
      <c r="D49" s="6">
        <f>'[2]Br'!$M12</f>
        <v>-0.21129872517543874</v>
      </c>
      <c r="E49" s="19">
        <f t="shared" si="0"/>
        <v>0.8434844247199457</v>
      </c>
      <c r="F49" s="19">
        <f t="shared" si="1"/>
        <v>0.3849115023581667</v>
      </c>
      <c r="G49" s="19">
        <f t="shared" si="2"/>
        <v>117.33504496530229</v>
      </c>
      <c r="H49" s="19">
        <f t="shared" si="3"/>
        <v>0.09959873918238922</v>
      </c>
      <c r="I49" s="19">
        <f t="shared" si="4"/>
        <v>0.3975886989016948</v>
      </c>
      <c r="J49" s="19">
        <f t="shared" si="5"/>
        <v>1.5903547956067794</v>
      </c>
      <c r="K49" s="3">
        <f t="shared" si="6"/>
        <v>16.02292023752362</v>
      </c>
      <c r="L49" s="3">
        <f t="shared" si="7"/>
        <v>482.2017243575899</v>
      </c>
      <c r="M49" s="3">
        <f t="shared" si="8"/>
        <v>0.11935045011000904</v>
      </c>
      <c r="N49" s="3">
        <f t="shared" si="9"/>
        <v>333.4829920019486</v>
      </c>
      <c r="O49" s="3">
        <f t="shared" si="10"/>
        <v>946.1776256187838</v>
      </c>
      <c r="P49" s="3">
        <f t="shared" si="11"/>
        <v>0</v>
      </c>
      <c r="Q49" s="3">
        <f t="shared" si="12"/>
        <v>1778.004612665956</v>
      </c>
      <c r="R49" s="5">
        <f t="shared" si="13"/>
        <v>0.014026440852170403</v>
      </c>
      <c r="T49" s="22">
        <f t="shared" si="14"/>
        <v>3.389810517958049</v>
      </c>
      <c r="U49" s="22">
        <f t="shared" si="15"/>
        <v>2.485123584680822</v>
      </c>
      <c r="V49" s="22">
        <f t="shared" si="16"/>
        <v>1.5903547956067794</v>
      </c>
      <c r="W49" s="22">
        <f t="shared" si="17"/>
        <v>0.7422821444551092</v>
      </c>
      <c r="X49" s="22">
        <f t="shared" si="18"/>
        <v>0.4910218420183019</v>
      </c>
      <c r="Y49" s="22">
        <f t="shared" si="19"/>
        <v>1313.2556671950758</v>
      </c>
      <c r="Z49" s="22">
        <f t="shared" si="20"/>
        <v>1170.4848023421794</v>
      </c>
      <c r="AA49" s="22">
        <f t="shared" si="21"/>
        <v>981.6849778930072</v>
      </c>
      <c r="AB49" s="22">
        <f t="shared" si="22"/>
        <v>699.8661508783932</v>
      </c>
      <c r="AC49" s="22">
        <f t="shared" si="23"/>
        <v>565.5965297852636</v>
      </c>
      <c r="AD49" s="22">
        <f t="shared" si="24"/>
        <v>0</v>
      </c>
      <c r="AE49" s="22">
        <f t="shared" si="25"/>
        <v>0</v>
      </c>
      <c r="AF49" s="22">
        <f t="shared" si="26"/>
        <v>0</v>
      </c>
      <c r="AG49" s="22">
        <f t="shared" si="27"/>
        <v>0</v>
      </c>
      <c r="AH49" s="22">
        <f t="shared" si="28"/>
        <v>0</v>
      </c>
    </row>
    <row r="50" spans="1:34" ht="16.5">
      <c r="A50" s="20">
        <f>'[1]coil geom 2'!$A31</f>
        <v>7</v>
      </c>
      <c r="B50" s="5">
        <f>'[2]Bf'!$P13</f>
        <v>-0.814521089821648</v>
      </c>
      <c r="C50" s="12">
        <f>'[2]Bf'!$O13</f>
        <v>248.45779899296454</v>
      </c>
      <c r="D50" s="6">
        <f>'[2]Br'!$M13</f>
        <v>-0.25243209734431343</v>
      </c>
      <c r="E50" s="19">
        <f t="shared" si="0"/>
        <v>0.8527406226596068</v>
      </c>
      <c r="F50" s="19">
        <f t="shared" si="1"/>
        <v>0.38393640811767515</v>
      </c>
      <c r="G50" s="19">
        <f t="shared" si="2"/>
        <v>117.11421116802475</v>
      </c>
      <c r="H50" s="19">
        <f t="shared" si="3"/>
        <v>0.11898755472274966</v>
      </c>
      <c r="I50" s="19">
        <f t="shared" si="4"/>
        <v>0.40195174294584335</v>
      </c>
      <c r="J50" s="19">
        <f t="shared" si="5"/>
        <v>1.6078069717833736</v>
      </c>
      <c r="K50" s="3">
        <f t="shared" si="6"/>
        <v>15.94184151045481</v>
      </c>
      <c r="L50" s="3">
        <f t="shared" si="7"/>
        <v>479.84183370305965</v>
      </c>
      <c r="M50" s="3">
        <f t="shared" si="8"/>
        <v>0.1703411044835131</v>
      </c>
      <c r="N50" s="3">
        <f t="shared" si="9"/>
        <v>340.842277635025</v>
      </c>
      <c r="O50" s="3">
        <f t="shared" si="10"/>
        <v>959.0491827981541</v>
      </c>
      <c r="P50" s="3">
        <f t="shared" si="11"/>
        <v>0</v>
      </c>
      <c r="Q50" s="3">
        <f t="shared" si="12"/>
        <v>1795.845476751177</v>
      </c>
      <c r="R50" s="5">
        <f t="shared" si="13"/>
        <v>0.014167185045442066</v>
      </c>
      <c r="T50" s="22">
        <f t="shared" si="14"/>
        <v>3.3925319522933988</v>
      </c>
      <c r="U50" s="22">
        <f t="shared" si="15"/>
        <v>2.4932133005939465</v>
      </c>
      <c r="V50" s="22">
        <f t="shared" si="16"/>
        <v>1.6078069717833736</v>
      </c>
      <c r="W50" s="22">
        <f t="shared" si="17"/>
        <v>0.784898169256142</v>
      </c>
      <c r="X50" s="22">
        <f t="shared" si="18"/>
        <v>0.5560379438651871</v>
      </c>
      <c r="Y50" s="22">
        <f t="shared" si="19"/>
        <v>1313.635130236147</v>
      </c>
      <c r="Z50" s="22">
        <f t="shared" si="20"/>
        <v>1171.9324938422842</v>
      </c>
      <c r="AA50" s="22">
        <f t="shared" si="21"/>
        <v>986.071259751506</v>
      </c>
      <c r="AB50" s="22">
        <f t="shared" si="22"/>
        <v>718.994306427172</v>
      </c>
      <c r="AC50" s="22">
        <f t="shared" si="23"/>
        <v>604.6127237336613</v>
      </c>
      <c r="AD50" s="22">
        <f t="shared" si="24"/>
        <v>0</v>
      </c>
      <c r="AE50" s="22">
        <f t="shared" si="25"/>
        <v>0</v>
      </c>
      <c r="AF50" s="22">
        <f t="shared" si="26"/>
        <v>0</v>
      </c>
      <c r="AG50" s="22">
        <f t="shared" si="27"/>
        <v>0</v>
      </c>
      <c r="AH50" s="22">
        <f t="shared" si="28"/>
        <v>0</v>
      </c>
    </row>
    <row r="51" spans="1:34" ht="16.5">
      <c r="A51" s="20">
        <f>'[1]coil geom 2'!$A32</f>
        <v>8</v>
      </c>
      <c r="B51" s="5">
        <f>'[2]Bf'!$P14</f>
        <v>-0.811908099555227</v>
      </c>
      <c r="C51" s="12">
        <f>'[2]Bf'!$O14</f>
        <v>247.71187929577997</v>
      </c>
      <c r="D51" s="6">
        <f>'[2]Br'!$M14</f>
        <v>-0.2939766016246563</v>
      </c>
      <c r="E51" s="19">
        <f t="shared" si="0"/>
        <v>0.863491172176162</v>
      </c>
      <c r="F51" s="19">
        <f t="shared" si="1"/>
        <v>0.38270473700458496</v>
      </c>
      <c r="G51" s="19">
        <f t="shared" si="2"/>
        <v>116.76261102794247</v>
      </c>
      <c r="H51" s="19">
        <f t="shared" si="3"/>
        <v>0.13857016338659262</v>
      </c>
      <c r="I51" s="19">
        <f t="shared" si="4"/>
        <v>0.40701917142406874</v>
      </c>
      <c r="J51" s="19">
        <f t="shared" si="5"/>
        <v>1.6280766856962752</v>
      </c>
      <c r="K51" s="3">
        <f t="shared" si="6"/>
        <v>15.839722459100352</v>
      </c>
      <c r="L51" s="3">
        <f t="shared" si="7"/>
        <v>476.79330605843234</v>
      </c>
      <c r="M51" s="3">
        <f t="shared" si="8"/>
        <v>0.23102332908342443</v>
      </c>
      <c r="N51" s="3">
        <f t="shared" si="9"/>
        <v>349.4904863337121</v>
      </c>
      <c r="O51" s="3">
        <f t="shared" si="10"/>
        <v>972.0153427850876</v>
      </c>
      <c r="P51" s="3">
        <f t="shared" si="11"/>
        <v>0</v>
      </c>
      <c r="Q51" s="3">
        <f t="shared" si="12"/>
        <v>1814.3698809654159</v>
      </c>
      <c r="R51" s="5">
        <f t="shared" si="13"/>
        <v>0.014313321595472227</v>
      </c>
      <c r="T51" s="22">
        <f t="shared" si="14"/>
        <v>3.3941435169877665</v>
      </c>
      <c r="U51" s="22">
        <f t="shared" si="15"/>
        <v>2.5018710600782894</v>
      </c>
      <c r="V51" s="22">
        <f t="shared" si="16"/>
        <v>1.6280766856962752</v>
      </c>
      <c r="W51" s="22">
        <f t="shared" si="17"/>
        <v>0.8330875666228617</v>
      </c>
      <c r="X51" s="22">
        <f t="shared" si="18"/>
        <v>0.6241493400771656</v>
      </c>
      <c r="Y51" s="22">
        <f t="shared" si="19"/>
        <v>1313.8597155920206</v>
      </c>
      <c r="Z51" s="22">
        <f t="shared" si="20"/>
        <v>1173.477811853238</v>
      </c>
      <c r="AA51" s="22">
        <f t="shared" si="21"/>
        <v>991.1198179867358</v>
      </c>
      <c r="AB51" s="22">
        <f t="shared" si="22"/>
        <v>739.666016955195</v>
      </c>
      <c r="AC51" s="22">
        <f t="shared" si="23"/>
        <v>641.9533515382484</v>
      </c>
      <c r="AD51" s="22">
        <f t="shared" si="24"/>
        <v>0</v>
      </c>
      <c r="AE51" s="22">
        <f t="shared" si="25"/>
        <v>0</v>
      </c>
      <c r="AF51" s="22">
        <f t="shared" si="26"/>
        <v>0</v>
      </c>
      <c r="AG51" s="22">
        <f t="shared" si="27"/>
        <v>0</v>
      </c>
      <c r="AH51" s="22">
        <f t="shared" si="28"/>
        <v>0</v>
      </c>
    </row>
    <row r="52" spans="1:34" ht="16.5">
      <c r="A52" s="20">
        <f>'[1]coil geom 2'!$A33</f>
        <v>9</v>
      </c>
      <c r="B52" s="5">
        <f>'[2]Bf'!$P15</f>
        <v>-0.808983216110299</v>
      </c>
      <c r="C52" s="12">
        <f>'[2]Bf'!$O15</f>
        <v>246.684348194236</v>
      </c>
      <c r="D52" s="6">
        <f>'[2]Br'!$M15</f>
        <v>-0.3360578703147423</v>
      </c>
      <c r="E52" s="19">
        <f t="shared" si="0"/>
        <v>0.8760072694610718</v>
      </c>
      <c r="F52" s="19">
        <f t="shared" si="1"/>
        <v>0.38132605048800333</v>
      </c>
      <c r="G52" s="19">
        <f t="shared" si="2"/>
        <v>116.27826924074287</v>
      </c>
      <c r="H52" s="19">
        <f t="shared" si="3"/>
        <v>0.15840578379200673</v>
      </c>
      <c r="I52" s="19">
        <f t="shared" si="4"/>
        <v>0.41291881662082097</v>
      </c>
      <c r="J52" s="19">
        <f t="shared" si="5"/>
        <v>1.6516752664832839</v>
      </c>
      <c r="K52" s="3">
        <f t="shared" si="6"/>
        <v>15.725803428774846</v>
      </c>
      <c r="L52" s="3">
        <f t="shared" si="7"/>
        <v>473.2978430495888</v>
      </c>
      <c r="M52" s="3">
        <f t="shared" si="8"/>
        <v>0.30189675794830373</v>
      </c>
      <c r="N52" s="3">
        <f t="shared" si="9"/>
        <v>359.6954750381649</v>
      </c>
      <c r="O52" s="3">
        <f t="shared" si="10"/>
        <v>985.0401872755959</v>
      </c>
      <c r="P52" s="3">
        <f t="shared" si="11"/>
        <v>0</v>
      </c>
      <c r="Q52" s="3">
        <f t="shared" si="12"/>
        <v>1834.0612055500728</v>
      </c>
      <c r="R52" s="5">
        <f t="shared" si="13"/>
        <v>0.014468663824406855</v>
      </c>
      <c r="T52" s="22">
        <f t="shared" si="14"/>
        <v>3.395173134993116</v>
      </c>
      <c r="U52" s="22">
        <f t="shared" si="15"/>
        <v>2.5116511904863894</v>
      </c>
      <c r="V52" s="22">
        <f t="shared" si="16"/>
        <v>1.6516752664832839</v>
      </c>
      <c r="W52" s="22">
        <f t="shared" si="17"/>
        <v>0.8866335580733302</v>
      </c>
      <c r="X52" s="22">
        <f t="shared" si="18"/>
        <v>0.6947340094159314</v>
      </c>
      <c r="Y52" s="22">
        <f t="shared" si="19"/>
        <v>1314.003153790543</v>
      </c>
      <c r="Z52" s="22">
        <f t="shared" si="20"/>
        <v>1175.2184811267948</v>
      </c>
      <c r="AA52" s="22">
        <f t="shared" si="21"/>
        <v>996.9368222852609</v>
      </c>
      <c r="AB52" s="22">
        <f t="shared" si="22"/>
        <v>761.5594620154613</v>
      </c>
      <c r="AC52" s="22">
        <f t="shared" si="23"/>
        <v>677.4830171599192</v>
      </c>
      <c r="AD52" s="22">
        <f t="shared" si="24"/>
        <v>0</v>
      </c>
      <c r="AE52" s="22">
        <f t="shared" si="25"/>
        <v>0</v>
      </c>
      <c r="AF52" s="22">
        <f t="shared" si="26"/>
        <v>0</v>
      </c>
      <c r="AG52" s="22">
        <f t="shared" si="27"/>
        <v>0</v>
      </c>
      <c r="AH52" s="22">
        <f t="shared" si="28"/>
        <v>0</v>
      </c>
    </row>
    <row r="53" spans="1:34" ht="16.5">
      <c r="A53" s="20">
        <f>'[1]coil geom 2'!$A34</f>
        <v>10</v>
      </c>
      <c r="B53" s="5">
        <f>'[2]Bf'!$P16</f>
        <v>-0.805486638655367</v>
      </c>
      <c r="C53" s="12">
        <f>'[2]Bf'!$O16</f>
        <v>245.26913205326798</v>
      </c>
      <c r="D53" s="6">
        <f>'[2]Br'!$M16</f>
        <v>-0.3788205015613247</v>
      </c>
      <c r="E53" s="19">
        <f t="shared" si="0"/>
        <v>0.8901200466540989</v>
      </c>
      <c r="F53" s="19">
        <f t="shared" si="1"/>
        <v>0.3796778876527772</v>
      </c>
      <c r="G53" s="19">
        <f t="shared" si="2"/>
        <v>115.61118644980813</v>
      </c>
      <c r="H53" s="19">
        <f t="shared" si="3"/>
        <v>0.17856257438667203</v>
      </c>
      <c r="I53" s="19">
        <f t="shared" si="4"/>
        <v>0.4195710802046188</v>
      </c>
      <c r="J53" s="19">
        <f t="shared" si="5"/>
        <v>1.6782843208184755</v>
      </c>
      <c r="K53" s="3">
        <f t="shared" si="6"/>
        <v>15.590157453265693</v>
      </c>
      <c r="L53" s="3">
        <f t="shared" si="7"/>
        <v>469.04483743580585</v>
      </c>
      <c r="M53" s="3">
        <f t="shared" si="8"/>
        <v>0.38361648091071293</v>
      </c>
      <c r="N53" s="3">
        <f t="shared" si="9"/>
        <v>371.378466168021</v>
      </c>
      <c r="O53" s="3">
        <f t="shared" si="10"/>
        <v>997.993176958845</v>
      </c>
      <c r="P53" s="3">
        <f t="shared" si="11"/>
        <v>0</v>
      </c>
      <c r="Q53" s="3">
        <f t="shared" si="12"/>
        <v>1854.3902544968482</v>
      </c>
      <c r="R53" s="5">
        <f t="shared" si="13"/>
        <v>0.01462903697563579</v>
      </c>
      <c r="T53" s="22">
        <f t="shared" si="14"/>
        <v>3.3945403766315625</v>
      </c>
      <c r="U53" s="22">
        <f t="shared" si="15"/>
        <v>2.521888152287422</v>
      </c>
      <c r="V53" s="22">
        <f t="shared" si="16"/>
        <v>1.6782843208184755</v>
      </c>
      <c r="W53" s="22">
        <f t="shared" si="17"/>
        <v>0.9450183041371969</v>
      </c>
      <c r="X53" s="22">
        <f t="shared" si="18"/>
        <v>0.7675831248765853</v>
      </c>
      <c r="Y53" s="22">
        <f t="shared" si="19"/>
        <v>1313.9150073457076</v>
      </c>
      <c r="Z53" s="22">
        <f t="shared" si="20"/>
        <v>1177.0348331922125</v>
      </c>
      <c r="AA53" s="22">
        <f t="shared" si="21"/>
        <v>1003.4196285010689</v>
      </c>
      <c r="AB53" s="22">
        <f t="shared" si="22"/>
        <v>784.2733661670491</v>
      </c>
      <c r="AC53" s="22">
        <f t="shared" si="23"/>
        <v>711.3230495881868</v>
      </c>
      <c r="AD53" s="22">
        <f t="shared" si="24"/>
        <v>0</v>
      </c>
      <c r="AE53" s="22">
        <f t="shared" si="25"/>
        <v>0</v>
      </c>
      <c r="AF53" s="22">
        <f t="shared" si="26"/>
        <v>0</v>
      </c>
      <c r="AG53" s="22">
        <f t="shared" si="27"/>
        <v>0</v>
      </c>
      <c r="AH53" s="22">
        <f t="shared" si="28"/>
        <v>0</v>
      </c>
    </row>
    <row r="54" spans="1:34" ht="16.5">
      <c r="A54" s="20">
        <f>'[1]coil geom 2'!$A35</f>
        <v>11</v>
      </c>
      <c r="B54" s="5">
        <f>'[2]Bf'!$P17</f>
        <v>-0.8015244467186982</v>
      </c>
      <c r="C54" s="12">
        <f>'[2]Bf'!$O17</f>
        <v>243.52097485084414</v>
      </c>
      <c r="D54" s="6">
        <f>'[2]Br'!$M17</f>
        <v>-0.42258181905155917</v>
      </c>
      <c r="E54" s="19">
        <f t="shared" si="0"/>
        <v>0.9060997916789518</v>
      </c>
      <c r="F54" s="19">
        <f t="shared" si="1"/>
        <v>0.3778102506333717</v>
      </c>
      <c r="G54" s="19">
        <f t="shared" si="2"/>
        <v>114.78716702844409</v>
      </c>
      <c r="H54" s="19">
        <f t="shared" si="3"/>
        <v>0.19919011032361966</v>
      </c>
      <c r="I54" s="19">
        <f t="shared" si="4"/>
        <v>0.4271033663346462</v>
      </c>
      <c r="J54" s="19">
        <f t="shared" si="5"/>
        <v>1.7084134653385845</v>
      </c>
      <c r="K54" s="3">
        <f t="shared" si="6"/>
        <v>15.437158590671414</v>
      </c>
      <c r="L54" s="3">
        <f t="shared" si="7"/>
        <v>464.1788967145135</v>
      </c>
      <c r="M54" s="3">
        <f t="shared" si="8"/>
        <v>0.4773664842192712</v>
      </c>
      <c r="N54" s="3">
        <f t="shared" si="9"/>
        <v>384.83238763130703</v>
      </c>
      <c r="O54" s="3">
        <f t="shared" si="10"/>
        <v>1010.984518263774</v>
      </c>
      <c r="P54" s="3">
        <f t="shared" si="11"/>
        <v>0</v>
      </c>
      <c r="Q54" s="3">
        <f t="shared" si="12"/>
        <v>1875.9103276844853</v>
      </c>
      <c r="R54" s="5">
        <f t="shared" si="13"/>
        <v>0.014798805957982903</v>
      </c>
      <c r="T54" s="22">
        <f t="shared" si="14"/>
        <v>3.39312018000317</v>
      </c>
      <c r="U54" s="22">
        <f t="shared" si="15"/>
        <v>2.5333026665942477</v>
      </c>
      <c r="V54" s="22">
        <f t="shared" si="16"/>
        <v>1.7084134653385845</v>
      </c>
      <c r="W54" s="22">
        <f t="shared" si="17"/>
        <v>1.0081800731390842</v>
      </c>
      <c r="X54" s="22">
        <f t="shared" si="18"/>
        <v>0.8431333669990425</v>
      </c>
      <c r="Y54" s="22">
        <f t="shared" si="19"/>
        <v>1313.7171154153891</v>
      </c>
      <c r="Z54" s="22">
        <f t="shared" si="20"/>
        <v>1179.0533818381193</v>
      </c>
      <c r="AA54" s="22">
        <f t="shared" si="21"/>
        <v>1010.6652654007088</v>
      </c>
      <c r="AB54" s="22">
        <f t="shared" si="22"/>
        <v>807.6305287829784</v>
      </c>
      <c r="AC54" s="22">
        <f t="shared" si="23"/>
        <v>743.8562998816741</v>
      </c>
      <c r="AD54" s="22">
        <f t="shared" si="24"/>
        <v>0</v>
      </c>
      <c r="AE54" s="22">
        <f t="shared" si="25"/>
        <v>0</v>
      </c>
      <c r="AF54" s="22">
        <f t="shared" si="26"/>
        <v>0</v>
      </c>
      <c r="AG54" s="22">
        <f t="shared" si="27"/>
        <v>0</v>
      </c>
      <c r="AH54" s="22">
        <f t="shared" si="28"/>
        <v>0</v>
      </c>
    </row>
    <row r="55" spans="1:34" ht="16.5">
      <c r="A55" s="20">
        <f>'[1]coil geom 2'!$A36</f>
        <v>12</v>
      </c>
      <c r="B55" s="5">
        <f>'[2]Bf'!$P18</f>
        <v>-0.7970047609221869</v>
      </c>
      <c r="C55" s="12">
        <f>'[2]Bf'!$O18</f>
        <v>241.13815804634072</v>
      </c>
      <c r="D55" s="6">
        <f>'[2]Br'!$M18</f>
        <v>-0.4676103714250752</v>
      </c>
      <c r="E55" s="19">
        <f t="shared" si="0"/>
        <v>0.924054137156979</v>
      </c>
      <c r="F55" s="19">
        <f t="shared" si="1"/>
        <v>0.37567983074343003</v>
      </c>
      <c r="G55" s="19">
        <f t="shared" si="2"/>
        <v>113.66399153728055</v>
      </c>
      <c r="H55" s="19">
        <f t="shared" si="3"/>
        <v>0.22041497592508846</v>
      </c>
      <c r="I55" s="19">
        <f t="shared" si="4"/>
        <v>0.43556640921846757</v>
      </c>
      <c r="J55" s="19">
        <f t="shared" si="5"/>
        <v>1.7422656368738703</v>
      </c>
      <c r="K55" s="3">
        <f t="shared" si="6"/>
        <v>15.263553426454726</v>
      </c>
      <c r="L55" s="3">
        <f t="shared" si="7"/>
        <v>458.4732147275147</v>
      </c>
      <c r="M55" s="3">
        <f t="shared" si="8"/>
        <v>0.5845189260889831</v>
      </c>
      <c r="N55" s="3">
        <f t="shared" si="9"/>
        <v>400.23437455348903</v>
      </c>
      <c r="O55" s="3">
        <f t="shared" si="10"/>
        <v>1023.9515156308826</v>
      </c>
      <c r="P55" s="3">
        <f t="shared" si="11"/>
        <v>0</v>
      </c>
      <c r="Q55" s="3">
        <f t="shared" si="12"/>
        <v>1898.50717726443</v>
      </c>
      <c r="R55" s="5">
        <f t="shared" si="13"/>
        <v>0.014977069485434187</v>
      </c>
      <c r="T55" s="22">
        <f t="shared" si="14"/>
        <v>3.388935090796135</v>
      </c>
      <c r="U55" s="22">
        <f t="shared" si="15"/>
        <v>2.545070556831716</v>
      </c>
      <c r="V55" s="22">
        <f t="shared" si="16"/>
        <v>1.7422656368738703</v>
      </c>
      <c r="W55" s="22">
        <f t="shared" si="17"/>
        <v>1.076660243609303</v>
      </c>
      <c r="X55" s="22">
        <f t="shared" si="18"/>
        <v>0.9211445768519146</v>
      </c>
      <c r="Y55" s="22">
        <f t="shared" si="19"/>
        <v>1313.1335465236675</v>
      </c>
      <c r="Z55" s="22">
        <f t="shared" si="20"/>
        <v>1181.12703731788</v>
      </c>
      <c r="AA55" s="22">
        <f t="shared" si="21"/>
        <v>1018.689996193368</v>
      </c>
      <c r="AB55" s="22">
        <f t="shared" si="22"/>
        <v>831.6837541139076</v>
      </c>
      <c r="AC55" s="22">
        <f t="shared" si="23"/>
        <v>775.1232440055905</v>
      </c>
      <c r="AD55" s="22">
        <f t="shared" si="24"/>
        <v>0</v>
      </c>
      <c r="AE55" s="22">
        <f t="shared" si="25"/>
        <v>0</v>
      </c>
      <c r="AF55" s="22">
        <f t="shared" si="26"/>
        <v>0</v>
      </c>
      <c r="AG55" s="22">
        <f t="shared" si="27"/>
        <v>0</v>
      </c>
      <c r="AH55" s="22">
        <f t="shared" si="28"/>
        <v>0</v>
      </c>
    </row>
    <row r="56" spans="1:34" ht="16.5">
      <c r="A56" s="20">
        <f>'[1]coil geom 2'!$A37</f>
        <v>13</v>
      </c>
      <c r="B56" s="5">
        <f>'[2]Bf'!$P19</f>
        <v>-0.7918310116276626</v>
      </c>
      <c r="C56" s="12">
        <f>'[2]Bf'!$O19</f>
        <v>238.16823057209103</v>
      </c>
      <c r="D56" s="6">
        <f>'[2]Br'!$M19</f>
        <v>-0.5142884104791888</v>
      </c>
      <c r="E56" s="19">
        <f t="shared" si="0"/>
        <v>0.9441869095303631</v>
      </c>
      <c r="F56" s="19">
        <f t="shared" si="1"/>
        <v>0.37324110847403363</v>
      </c>
      <c r="G56" s="19">
        <f t="shared" si="2"/>
        <v>112.26407285981195</v>
      </c>
      <c r="H56" s="19">
        <f t="shared" si="3"/>
        <v>0.2424173511568177</v>
      </c>
      <c r="I56" s="19">
        <f t="shared" si="4"/>
        <v>0.4450562854255776</v>
      </c>
      <c r="J56" s="19">
        <f t="shared" si="5"/>
        <v>1.7802251417023107</v>
      </c>
      <c r="K56" s="3">
        <f t="shared" si="6"/>
        <v>15.066030182531046</v>
      </c>
      <c r="L56" s="3">
        <f t="shared" si="7"/>
        <v>451.8724358241995</v>
      </c>
      <c r="M56" s="3">
        <f t="shared" si="8"/>
        <v>0.7070396719113556</v>
      </c>
      <c r="N56" s="3">
        <f t="shared" si="9"/>
        <v>417.8645261673063</v>
      </c>
      <c r="O56" s="3">
        <f t="shared" si="10"/>
        <v>1037.010706335837</v>
      </c>
      <c r="P56" s="3">
        <f t="shared" si="11"/>
        <v>0</v>
      </c>
      <c r="Q56" s="3">
        <f t="shared" si="12"/>
        <v>1922.5207381817852</v>
      </c>
      <c r="R56" s="5">
        <f t="shared" si="13"/>
        <v>0.015166509259357063</v>
      </c>
      <c r="T56" s="22">
        <f t="shared" si="14"/>
        <v>3.382652846985894</v>
      </c>
      <c r="U56" s="22">
        <f t="shared" si="15"/>
        <v>2.557759454513822</v>
      </c>
      <c r="V56" s="22">
        <f t="shared" si="16"/>
        <v>1.7802251417023107</v>
      </c>
      <c r="W56" s="22">
        <f t="shared" si="17"/>
        <v>1.1504541134718431</v>
      </c>
      <c r="X56" s="22">
        <f t="shared" si="18"/>
        <v>1.0025780584675985</v>
      </c>
      <c r="Y56" s="22">
        <f t="shared" si="19"/>
        <v>1312.2563896124163</v>
      </c>
      <c r="Z56" s="22">
        <f t="shared" si="20"/>
        <v>1183.3546499261938</v>
      </c>
      <c r="AA56" s="22">
        <f t="shared" si="21"/>
        <v>1027.5472240824806</v>
      </c>
      <c r="AB56" s="22">
        <f t="shared" si="22"/>
        <v>856.2888976748065</v>
      </c>
      <c r="AC56" s="22">
        <f t="shared" si="23"/>
        <v>805.6063703832879</v>
      </c>
      <c r="AD56" s="22">
        <f t="shared" si="24"/>
        <v>0</v>
      </c>
      <c r="AE56" s="22">
        <f t="shared" si="25"/>
        <v>0</v>
      </c>
      <c r="AF56" s="22">
        <f t="shared" si="26"/>
        <v>0</v>
      </c>
      <c r="AG56" s="22">
        <f t="shared" si="27"/>
        <v>0</v>
      </c>
      <c r="AH56" s="22">
        <f t="shared" si="28"/>
        <v>0</v>
      </c>
    </row>
    <row r="57" spans="1:34" ht="16.5">
      <c r="A57" s="20">
        <f>'[1]coil geom 2'!$A38</f>
        <v>14</v>
      </c>
      <c r="B57" s="5">
        <f>'[2]Bf'!$P20</f>
        <v>-0.7860744857851696</v>
      </c>
      <c r="C57" s="12">
        <f>'[2]Bf'!$O20</f>
        <v>234.15578260976827</v>
      </c>
      <c r="D57" s="6">
        <f>'[2]Br'!$M20</f>
        <v>-0.5627596874814667</v>
      </c>
      <c r="E57" s="19">
        <f t="shared" si="0"/>
        <v>0.96675310346368</v>
      </c>
      <c r="F57" s="19">
        <f t="shared" si="1"/>
        <v>0.37052768596991253</v>
      </c>
      <c r="G57" s="19">
        <f t="shared" si="2"/>
        <v>110.37274692895039</v>
      </c>
      <c r="H57" s="19">
        <f t="shared" si="3"/>
        <v>0.265264995277618</v>
      </c>
      <c r="I57" s="19">
        <f t="shared" si="4"/>
        <v>0.45569319041417866</v>
      </c>
      <c r="J57" s="19">
        <f t="shared" si="5"/>
        <v>1.8227727616567144</v>
      </c>
      <c r="K57" s="3">
        <f t="shared" si="6"/>
        <v>14.847769621229915</v>
      </c>
      <c r="L57" s="3">
        <f t="shared" si="7"/>
        <v>444.2580152032953</v>
      </c>
      <c r="M57" s="3">
        <f t="shared" si="8"/>
        <v>0.8465961070637964</v>
      </c>
      <c r="N57" s="3">
        <f t="shared" si="9"/>
        <v>438.0772538270734</v>
      </c>
      <c r="O57" s="3">
        <f t="shared" si="10"/>
        <v>1050.082583146416</v>
      </c>
      <c r="P57" s="3">
        <f t="shared" si="11"/>
        <v>0</v>
      </c>
      <c r="Q57" s="3">
        <f t="shared" si="12"/>
        <v>1948.1122179050785</v>
      </c>
      <c r="R57" s="5">
        <f t="shared" si="13"/>
        <v>0.01536839702393382</v>
      </c>
      <c r="T57" s="22">
        <f t="shared" si="14"/>
        <v>3.3717010416307414</v>
      </c>
      <c r="U57" s="22">
        <f t="shared" si="15"/>
        <v>2.5704688629693777</v>
      </c>
      <c r="V57" s="22">
        <f t="shared" si="16"/>
        <v>1.8227727616567144</v>
      </c>
      <c r="W57" s="22">
        <f t="shared" si="17"/>
        <v>1.2304222891192684</v>
      </c>
      <c r="X57" s="22">
        <f t="shared" si="18"/>
        <v>1.0870260264900065</v>
      </c>
      <c r="Y57" s="22">
        <f t="shared" si="19"/>
        <v>1310.7239053310748</v>
      </c>
      <c r="Z57" s="22">
        <f t="shared" si="20"/>
        <v>1185.577259561397</v>
      </c>
      <c r="AA57" s="22">
        <f t="shared" si="21"/>
        <v>1037.3044593165337</v>
      </c>
      <c r="AB57" s="22">
        <f t="shared" si="22"/>
        <v>881.5885711428812</v>
      </c>
      <c r="AC57" s="22">
        <f t="shared" si="23"/>
        <v>835.2187203801928</v>
      </c>
      <c r="AD57" s="22">
        <f t="shared" si="24"/>
        <v>0</v>
      </c>
      <c r="AE57" s="22">
        <f t="shared" si="25"/>
        <v>0</v>
      </c>
      <c r="AF57" s="22">
        <f t="shared" si="26"/>
        <v>0</v>
      </c>
      <c r="AG57" s="22">
        <f t="shared" si="27"/>
        <v>0</v>
      </c>
      <c r="AH57" s="22">
        <f t="shared" si="28"/>
        <v>0</v>
      </c>
    </row>
    <row r="58" spans="1:34" ht="16.5">
      <c r="A58" s="16">
        <f>J29</f>
        <v>15.673373548625944</v>
      </c>
      <c r="B58" s="5">
        <f>'[2]Bf'!$P21</f>
        <v>-0.7797235727397585</v>
      </c>
      <c r="C58" s="12">
        <f>'[2]Bf'!$O21</f>
        <v>228.70524440167958</v>
      </c>
      <c r="D58" s="6">
        <f>'[2]Br'!$M21</f>
        <v>-0.6155142377819834</v>
      </c>
      <c r="E58" s="19">
        <f t="shared" si="0"/>
        <v>0.9933914771118129</v>
      </c>
      <c r="F58" s="19">
        <f t="shared" si="1"/>
        <v>0.36753409037933465</v>
      </c>
      <c r="G58" s="19">
        <f t="shared" si="2"/>
        <v>107.80355616388384</v>
      </c>
      <c r="H58" s="19">
        <f t="shared" si="3"/>
        <v>0.2901316228055543</v>
      </c>
      <c r="I58" s="19">
        <f t="shared" si="4"/>
        <v>0.46824957676729334</v>
      </c>
      <c r="J58" s="19">
        <f t="shared" si="5"/>
        <v>1.8729983070691734</v>
      </c>
      <c r="K58" s="3">
        <f t="shared" si="6"/>
        <v>14.608820335515786</v>
      </c>
      <c r="L58" s="3">
        <f t="shared" si="7"/>
        <v>435.4759941763079</v>
      </c>
      <c r="M58" s="3">
        <f t="shared" si="8"/>
        <v>1.0127599393312188</v>
      </c>
      <c r="N58" s="3">
        <f t="shared" si="9"/>
        <v>462.55184052871164</v>
      </c>
      <c r="O58" s="3">
        <f t="shared" si="10"/>
        <v>1063.8564960109604</v>
      </c>
      <c r="P58" s="3">
        <f t="shared" si="11"/>
        <v>0</v>
      </c>
      <c r="Q58" s="3">
        <f t="shared" si="12"/>
        <v>1977.505910990827</v>
      </c>
      <c r="R58" s="5">
        <f>Q58*J$35*(A58-A57)</f>
        <v>0.026105095805701743</v>
      </c>
      <c r="T58" s="22">
        <f t="shared" si="14"/>
        <v>3.355500500215238</v>
      </c>
      <c r="U58" s="22">
        <f t="shared" si="15"/>
        <v>2.58449073466705</v>
      </c>
      <c r="V58" s="22">
        <f t="shared" si="16"/>
        <v>1.8729983070691734</v>
      </c>
      <c r="W58" s="22">
        <f t="shared" si="17"/>
        <v>1.3209748328629096</v>
      </c>
      <c r="X58" s="22">
        <f t="shared" si="18"/>
        <v>1.179045338356179</v>
      </c>
      <c r="Y58" s="22">
        <f t="shared" si="19"/>
        <v>1308.4491464085547</v>
      </c>
      <c r="Z58" s="22">
        <f t="shared" si="20"/>
        <v>1188.0194830043963</v>
      </c>
      <c r="AA58" s="22">
        <f t="shared" si="21"/>
        <v>1048.600335021441</v>
      </c>
      <c r="AB58" s="22">
        <f t="shared" si="22"/>
        <v>908.7248743033956</v>
      </c>
      <c r="AC58" s="22">
        <f t="shared" si="23"/>
        <v>865.4886413170152</v>
      </c>
      <c r="AD58" s="22">
        <f t="shared" si="24"/>
        <v>0</v>
      </c>
      <c r="AE58" s="22">
        <f t="shared" si="25"/>
        <v>0</v>
      </c>
      <c r="AF58" s="22">
        <f t="shared" si="26"/>
        <v>0</v>
      </c>
      <c r="AG58" s="22">
        <f t="shared" si="27"/>
        <v>0</v>
      </c>
      <c r="AH58" s="22">
        <f t="shared" si="28"/>
        <v>0</v>
      </c>
    </row>
    <row r="59" spans="2:34" ht="16.5">
      <c r="B59" s="5"/>
      <c r="E59" s="19"/>
      <c r="F59" s="19"/>
      <c r="G59" s="19"/>
      <c r="H59" s="19"/>
      <c r="I59" s="19"/>
      <c r="J59" s="19"/>
      <c r="K59" s="3"/>
      <c r="L59" s="3"/>
      <c r="M59" s="3"/>
      <c r="N59" s="3"/>
      <c r="O59" s="3"/>
      <c r="P59" s="3"/>
      <c r="Q59" s="3"/>
      <c r="R59" s="5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6.5">
      <c r="A60" s="16">
        <f>I30</f>
        <v>17.081863443783423</v>
      </c>
      <c r="B60" s="5">
        <f>'[2]Bf'!$P23</f>
        <v>-0.7697157603408762</v>
      </c>
      <c r="C60" s="12">
        <f>'[2]Bf'!$O23</f>
        <v>221.1340494294688</v>
      </c>
      <c r="D60" s="6">
        <f>'[2]Br'!$M23</f>
        <v>-0.471884695094082</v>
      </c>
      <c r="E60" s="19">
        <f aca="true" t="shared" si="29" ref="E60:E79">SQRT(B60^2+D60^2)</f>
        <v>0.9028496647732489</v>
      </c>
      <c r="F60" s="19">
        <f aca="true" t="shared" si="30" ref="F60:F79">-B60*$E$30*(1-$E$32)/$E$31/$E$33</f>
        <v>0.3628167618858714</v>
      </c>
      <c r="G60" s="19">
        <f aca="true" t="shared" si="31" ref="G60:G79">C60*$E$30*(1-$E$32)/$E$31/$E$33</f>
        <v>104.23476287036002</v>
      </c>
      <c r="H60" s="19">
        <f aca="true" t="shared" si="32" ref="H60:H79">-D60*$E$30*(1-$E$32)/$E$31/$E$33</f>
        <v>0.2224297407938166</v>
      </c>
      <c r="I60" s="19">
        <f aca="true" t="shared" si="33" ref="I60:I79">E60*$E$30*(1-$E$32)/$E$31/$E$33</f>
        <v>0.42557137156410507</v>
      </c>
      <c r="J60" s="19">
        <f aca="true" t="shared" si="34" ref="J60:J79">E60*E$30/E$31</f>
        <v>1.70228548625642</v>
      </c>
      <c r="K60" s="3">
        <f aca="true" t="shared" si="35" ref="K60:K79">E$37*E$14/120*E$6*F60^2/E$7*E$4*E$9*(E$9-1)/E$5</f>
        <v>14.236216301895947</v>
      </c>
      <c r="L60" s="3">
        <f aca="true" t="shared" si="36" ref="L60:L79">E$37*E$14/6*F60^2*E$4/E$8/E$5*SQRT(E$6^2+16*E$4^2)*(1+(G60*E$4/F60)^2/15)</f>
        <v>422.3073828609143</v>
      </c>
      <c r="M60" s="3">
        <f aca="true" t="shared" si="37" ref="M60:M79">E$38*E$14*H60^2/8*E$5/E$8/E$4*SQRT(E$6^2+16*E$4^2)</f>
        <v>0.5952536830677416</v>
      </c>
      <c r="N60" s="3">
        <f aca="true" t="shared" si="38" ref="N60:N79">E$37*2*E$14*E$15*I60^2/E$13*E$20</f>
        <v>382.0765964528278</v>
      </c>
      <c r="O60" s="3">
        <f aca="true" t="shared" si="39" ref="O60:O79">(Y60+Z60+AA60+AB60+AC60)/5</f>
        <v>1012.7197274772989</v>
      </c>
      <c r="P60" s="3">
        <f aca="true" t="shared" si="40" ref="P60:P79">(AD60+AE60+AF60+AG60+AH60)/5</f>
        <v>0</v>
      </c>
      <c r="Q60" s="3">
        <f aca="true" t="shared" si="41" ref="Q60:Q79">SUM(K60:P60)</f>
        <v>1831.9351767760047</v>
      </c>
      <c r="R60" s="5">
        <f>Q60*J$35*(A61-A60)</f>
        <v>0.013268810229986251</v>
      </c>
      <c r="T60" s="22">
        <f aca="true" t="shared" si="42" ref="T60:T79">SQRT(($B60-$C60*0.8*$E$4)^2+$D60^2)*$E$30/$E$31</f>
        <v>3.200162173490859</v>
      </c>
      <c r="U60" s="22">
        <f aca="true" t="shared" si="43" ref="U60:U79">SQRT(($B60-$C60*0.4*$E$4)^2+$D60^2)*$E$30/$E$31</f>
        <v>2.431274634684558</v>
      </c>
      <c r="V60" s="22">
        <f aca="true" t="shared" si="44" ref="V60:V79">SQRT(($B60)^2+$D60^2)*$E$30/$E$31</f>
        <v>1.70228548625642</v>
      </c>
      <c r="W60" s="22">
        <f aca="true" t="shared" si="45" ref="W60:W79">SQRT(($B60+$C60*0.4*$E$4)^2+$D60^2)*$E$30/$E$31</f>
        <v>1.0959363663178252</v>
      </c>
      <c r="X60" s="22">
        <f aca="true" t="shared" si="46" ref="X60:X79">SQRT(($B60+$C60*0.8*$E$4)^2+$D60^2)*$E$30/$E$31</f>
        <v>0.906089551951966</v>
      </c>
      <c r="Y60" s="22">
        <f aca="true" t="shared" si="47" ref="Y60:Y79">$E$39*$E$14*$E$15*$E$17/$E$33*2/3*$E$21/PI()*($E$22*$E$23*LN((T60+$E$23)/($E$32*T60+$E$23))+$E$24*T60*(1-$E$32)+$E$25*T60^2/2*(1-$E$32^2))</f>
        <v>1286.1523104409698</v>
      </c>
      <c r="Z60" s="22">
        <f aca="true" t="shared" si="48" ref="Z60:Z79">$E$39*$E$14*$E$15*$E$17/$E$33*2/3*$E$21/PI()*($E$22*$E$23*LN((U60+$E$23)/($E$32*U60+$E$23))+$E$24*U60*(1-$E$32)+$E$25*U60^2/2*(1-$E$32^2))</f>
        <v>1160.7541901909</v>
      </c>
      <c r="AA60" s="22">
        <f aca="true" t="shared" si="49" ref="AA60:AA79">$E$39*$E$14*$E$15*$E$17/$E$33*2/3*$E$21/PI()*($E$22*$E$23*LN((V60+$E$23)/($E$32*V60+$E$23))+$E$24*V60*(1-$E$32)+$E$25*V60^2/2*(1-$E$32^2))</f>
        <v>1009.1995783809488</v>
      </c>
      <c r="AB60" s="22">
        <f aca="true" t="shared" si="50" ref="AB60:AB79">$E$39*$E$14*$E$15*$E$17/$E$33*2/3*$E$21/PI()*($E$22*$E$23*LN((W60+$E$23)/($E$32*W60+$E$23))+$E$24*W60*(1-$E$32)+$E$25*W60^2/2*(1-$E$32^2))</f>
        <v>838.2361709661211</v>
      </c>
      <c r="AC60" s="22">
        <f aca="true" t="shared" si="51" ref="AC60:AC79">$E$39*$E$14*$E$15*$E$17/$E$33*2/3*$E$21/PI()*($E$22*$E$23*LN((X60+$E$23)/($E$32*X60+$E$23))+$E$24*X60*(1-$E$32)+$E$25*X60^2/2*(1-$E$32^2))</f>
        <v>769.2563874075547</v>
      </c>
      <c r="AD60" s="22">
        <f aca="true" t="shared" si="52" ref="AD60:AD79">$E$14*$E$15*$E$17/$E$13/$E$33*($E$26/$E$27*(EXP(-$E$27*$E$32*T60)-EXP(-$E$27*T60))+$E$28/$E$29*(EXP(-$E$29*$E$32*T60)-EXP(-$E$29*T60)))</f>
        <v>0</v>
      </c>
      <c r="AE60" s="22">
        <f aca="true" t="shared" si="53" ref="AE60:AE79">$E$14*$E$15*$E$17/$E$13/$E$33*($E$26/$E$27*(EXP(-$E$27*$E$32*U60)-EXP(-$E$27*U60))+$E$28/$E$29*(EXP(-$E$29*$E$32*U60)-EXP(-$E$29*U60)))</f>
        <v>0</v>
      </c>
      <c r="AF60" s="22">
        <f aca="true" t="shared" si="54" ref="AF60:AF79">$E$14*$E$15*$E$17/$E$13/$E$33*($E$26/$E$27*(EXP(-$E$27*$E$32*V60)-EXP(-$E$27*V60))+$E$28/$E$29*(EXP(-$E$29*$E$32*V60)-EXP(-$E$29*V60)))</f>
        <v>0</v>
      </c>
      <c r="AG60" s="22">
        <f aca="true" t="shared" si="55" ref="AG60:AG79">$E$14*$E$15*$E$17/$E$13/$E$33*($E$26/$E$27*(EXP(-$E$27*$E$32*W60)-EXP(-$E$27*W60))+$E$28/$E$29*(EXP(-$E$29*$E$32*W60)-EXP(-$E$29*W60)))</f>
        <v>0</v>
      </c>
      <c r="AH60" s="22">
        <f aca="true" t="shared" si="56" ref="AH60:AH79">$E$14*$E$15*$E$17/$E$13/$E$33*($E$26/$E$27*(EXP(-$E$27*$E$32*X60)-EXP(-$E$27*X60))+$E$28/$E$29*(EXP(-$E$29*$E$32*X60)-EXP(-$E$29*X60)))</f>
        <v>0</v>
      </c>
    </row>
    <row r="61" spans="1:34" ht="16.5">
      <c r="A61" s="20">
        <f>'[1]coil geom 2'!$A42</f>
        <v>18</v>
      </c>
      <c r="B61" s="5">
        <f>'[2]Bf'!$P24</f>
        <v>-0.7688376834784396</v>
      </c>
      <c r="C61" s="12">
        <f>'[2]Bf'!$O24</f>
        <v>227.4487999096361</v>
      </c>
      <c r="D61" s="6">
        <f>'[2]Br'!$M24</f>
        <v>-0.4725847095030641</v>
      </c>
      <c r="E61" s="19">
        <f t="shared" si="29"/>
        <v>0.9024675568642835</v>
      </c>
      <c r="F61" s="19">
        <f t="shared" si="30"/>
        <v>0.36240286753638445</v>
      </c>
      <c r="G61" s="19">
        <f t="shared" si="31"/>
        <v>107.21131270781811</v>
      </c>
      <c r="H61" s="19">
        <f t="shared" si="32"/>
        <v>0.22275970280606366</v>
      </c>
      <c r="I61" s="19">
        <f t="shared" si="33"/>
        <v>0.42539125942224054</v>
      </c>
      <c r="J61" s="19">
        <f t="shared" si="34"/>
        <v>1.7015650376889624</v>
      </c>
      <c r="K61" s="3">
        <f t="shared" si="35"/>
        <v>14.203754027827683</v>
      </c>
      <c r="L61" s="3">
        <f t="shared" si="36"/>
        <v>424.27422828908556</v>
      </c>
      <c r="M61" s="3">
        <f t="shared" si="37"/>
        <v>0.5970210437163146</v>
      </c>
      <c r="N61" s="3">
        <f t="shared" si="38"/>
        <v>381.75325669689</v>
      </c>
      <c r="O61" s="3">
        <f t="shared" si="39"/>
        <v>1014.6984295479842</v>
      </c>
      <c r="P61" s="3">
        <f t="shared" si="40"/>
        <v>0</v>
      </c>
      <c r="Q61" s="3">
        <f t="shared" si="41"/>
        <v>1835.5266896055039</v>
      </c>
      <c r="R61" s="5">
        <f aca="true" t="shared" si="57" ref="R61:R78">Q61*J$35</f>
        <v>0.014480224832334996</v>
      </c>
      <c r="T61" s="22">
        <f t="shared" si="42"/>
        <v>3.2434699869060464</v>
      </c>
      <c r="U61" s="22">
        <f t="shared" si="43"/>
        <v>2.451788219941692</v>
      </c>
      <c r="V61" s="22">
        <f t="shared" si="44"/>
        <v>1.7015650376889624</v>
      </c>
      <c r="W61" s="22">
        <f t="shared" si="45"/>
        <v>1.0827150419579834</v>
      </c>
      <c r="X61" s="22">
        <f t="shared" si="46"/>
        <v>0.9176656957927348</v>
      </c>
      <c r="Y61" s="22">
        <f t="shared" si="47"/>
        <v>1292.4585219090138</v>
      </c>
      <c r="Z61" s="22">
        <f t="shared" si="48"/>
        <v>1164.4805057591684</v>
      </c>
      <c r="AA61" s="22">
        <f t="shared" si="49"/>
        <v>1009.0269955103968</v>
      </c>
      <c r="AB61" s="22">
        <f t="shared" si="50"/>
        <v>833.7518192305785</v>
      </c>
      <c r="AC61" s="22">
        <f t="shared" si="51"/>
        <v>773.7743053307628</v>
      </c>
      <c r="AD61" s="22">
        <f t="shared" si="52"/>
        <v>0</v>
      </c>
      <c r="AE61" s="22">
        <f t="shared" si="53"/>
        <v>0</v>
      </c>
      <c r="AF61" s="22">
        <f t="shared" si="54"/>
        <v>0</v>
      </c>
      <c r="AG61" s="22">
        <f t="shared" si="55"/>
        <v>0</v>
      </c>
      <c r="AH61" s="22">
        <f t="shared" si="56"/>
        <v>0</v>
      </c>
    </row>
    <row r="62" spans="1:34" ht="16.5">
      <c r="A62" s="20">
        <f>'[1]coil geom 2'!$A43</f>
        <v>19</v>
      </c>
      <c r="B62" s="5">
        <f>'[2]Bf'!$P25</f>
        <v>-0.7670354695833996</v>
      </c>
      <c r="C62" s="12">
        <f>'[2]Bf'!$O25</f>
        <v>231.74178888809186</v>
      </c>
      <c r="D62" s="6">
        <f>'[2]Br'!$M25</f>
        <v>-0.5261554631417936</v>
      </c>
      <c r="E62" s="19">
        <f t="shared" si="29"/>
        <v>0.9301521289514859</v>
      </c>
      <c r="F62" s="19">
        <f t="shared" si="30"/>
        <v>0.3615533677037</v>
      </c>
      <c r="G62" s="19">
        <f t="shared" si="31"/>
        <v>109.23487574267821</v>
      </c>
      <c r="H62" s="19">
        <f t="shared" si="32"/>
        <v>0.24801105969445844</v>
      </c>
      <c r="I62" s="19">
        <f t="shared" si="33"/>
        <v>0.43844078668465036</v>
      </c>
      <c r="J62" s="19">
        <f t="shared" si="34"/>
        <v>1.7537631467386017</v>
      </c>
      <c r="K62" s="3">
        <f t="shared" si="35"/>
        <v>14.137242717691013</v>
      </c>
      <c r="L62" s="3">
        <f t="shared" si="36"/>
        <v>424.49023546942743</v>
      </c>
      <c r="M62" s="3">
        <f t="shared" si="37"/>
        <v>0.740045591288728</v>
      </c>
      <c r="N62" s="3">
        <f t="shared" si="38"/>
        <v>405.5342350012254</v>
      </c>
      <c r="O62" s="3">
        <f t="shared" si="39"/>
        <v>1033.4344356347772</v>
      </c>
      <c r="P62" s="3">
        <f t="shared" si="40"/>
        <v>0</v>
      </c>
      <c r="Q62" s="3">
        <f t="shared" si="41"/>
        <v>1878.3361944144099</v>
      </c>
      <c r="R62" s="5">
        <f t="shared" si="57"/>
        <v>0.014817943296525301</v>
      </c>
      <c r="T62" s="22">
        <f t="shared" si="42"/>
        <v>3.2994528077068814</v>
      </c>
      <c r="U62" s="22">
        <f t="shared" si="43"/>
        <v>2.5016102130493723</v>
      </c>
      <c r="V62" s="22">
        <f t="shared" si="44"/>
        <v>1.7537631467386017</v>
      </c>
      <c r="W62" s="22">
        <f t="shared" si="45"/>
        <v>1.1572741165175564</v>
      </c>
      <c r="X62" s="22">
        <f t="shared" si="46"/>
        <v>1.024132938510403</v>
      </c>
      <c r="Y62" s="22">
        <f t="shared" si="47"/>
        <v>1300.5065724319625</v>
      </c>
      <c r="Z62" s="22">
        <f t="shared" si="48"/>
        <v>1173.431314053318</v>
      </c>
      <c r="AA62" s="22">
        <f t="shared" si="49"/>
        <v>1021.3882589438911</v>
      </c>
      <c r="AB62" s="22">
        <f t="shared" si="50"/>
        <v>858.4995493905445</v>
      </c>
      <c r="AC62" s="22">
        <f t="shared" si="51"/>
        <v>813.3464833541701</v>
      </c>
      <c r="AD62" s="22">
        <f t="shared" si="52"/>
        <v>0</v>
      </c>
      <c r="AE62" s="22">
        <f t="shared" si="53"/>
        <v>0</v>
      </c>
      <c r="AF62" s="22">
        <f t="shared" si="54"/>
        <v>0</v>
      </c>
      <c r="AG62" s="22">
        <f t="shared" si="55"/>
        <v>0</v>
      </c>
      <c r="AH62" s="22">
        <f t="shared" si="56"/>
        <v>0</v>
      </c>
    </row>
    <row r="63" spans="1:34" ht="16.5">
      <c r="A63" s="20">
        <f>'[1]coil geom 2'!$A44</f>
        <v>20</v>
      </c>
      <c r="B63" s="5">
        <f>'[2]Bf'!$P26</f>
        <v>-0.7645686420397677</v>
      </c>
      <c r="C63" s="12">
        <f>'[2]Bf'!$O26</f>
        <v>234.49299316708385</v>
      </c>
      <c r="D63" s="6">
        <f>'[2]Br'!$M26</f>
        <v>-0.5768430116951416</v>
      </c>
      <c r="E63" s="19">
        <f t="shared" si="29"/>
        <v>0.9577646206307977</v>
      </c>
      <c r="F63" s="19">
        <f t="shared" si="30"/>
        <v>0.3603905925240479</v>
      </c>
      <c r="G63" s="19">
        <f t="shared" si="31"/>
        <v>110.53169604859006</v>
      </c>
      <c r="H63" s="19">
        <f t="shared" si="32"/>
        <v>0.27190337576956947</v>
      </c>
      <c r="I63" s="19">
        <f t="shared" si="33"/>
        <v>0.45145633779438965</v>
      </c>
      <c r="J63" s="19">
        <f t="shared" si="34"/>
        <v>1.8058253511775586</v>
      </c>
      <c r="K63" s="3">
        <f t="shared" si="35"/>
        <v>14.046456665290023</v>
      </c>
      <c r="L63" s="3">
        <f t="shared" si="36"/>
        <v>423.38389378487085</v>
      </c>
      <c r="M63" s="3">
        <f t="shared" si="37"/>
        <v>0.8894992347682411</v>
      </c>
      <c r="N63" s="3">
        <f t="shared" si="38"/>
        <v>429.96899016308043</v>
      </c>
      <c r="O63" s="3">
        <f t="shared" si="39"/>
        <v>1050.2480943370272</v>
      </c>
      <c r="P63" s="3">
        <f t="shared" si="40"/>
        <v>0</v>
      </c>
      <c r="Q63" s="3">
        <f t="shared" si="41"/>
        <v>1918.5369341850367</v>
      </c>
      <c r="R63" s="5">
        <f t="shared" si="57"/>
        <v>0.015135081561853373</v>
      </c>
      <c r="T63" s="22">
        <f t="shared" si="42"/>
        <v>3.34412465964379</v>
      </c>
      <c r="U63" s="22">
        <f t="shared" si="43"/>
        <v>2.545944996215278</v>
      </c>
      <c r="V63" s="22">
        <f t="shared" si="44"/>
        <v>1.8058253511775586</v>
      </c>
      <c r="W63" s="22">
        <f t="shared" si="45"/>
        <v>1.2331575588072756</v>
      </c>
      <c r="X63" s="22">
        <f t="shared" si="46"/>
        <v>1.122877117683637</v>
      </c>
      <c r="Y63" s="22">
        <f t="shared" si="47"/>
        <v>1306.8462310944951</v>
      </c>
      <c r="Z63" s="22">
        <f t="shared" si="48"/>
        <v>1181.2808272130997</v>
      </c>
      <c r="AA63" s="22">
        <f t="shared" si="49"/>
        <v>1033.4391349333453</v>
      </c>
      <c r="AB63" s="22">
        <f t="shared" si="50"/>
        <v>882.4308169702572</v>
      </c>
      <c r="AC63" s="22">
        <f t="shared" si="51"/>
        <v>847.2434614739384</v>
      </c>
      <c r="AD63" s="22">
        <f t="shared" si="52"/>
        <v>0</v>
      </c>
      <c r="AE63" s="22">
        <f t="shared" si="53"/>
        <v>0</v>
      </c>
      <c r="AF63" s="22">
        <f t="shared" si="54"/>
        <v>0</v>
      </c>
      <c r="AG63" s="22">
        <f t="shared" si="55"/>
        <v>0</v>
      </c>
      <c r="AH63" s="22">
        <f t="shared" si="56"/>
        <v>0</v>
      </c>
    </row>
    <row r="64" spans="1:34" ht="16.5">
      <c r="A64" s="20">
        <f>'[1]coil geom 2'!$A45</f>
        <v>21</v>
      </c>
      <c r="B64" s="5">
        <f>'[2]Bf'!$P27</f>
        <v>-0.7616067160810989</v>
      </c>
      <c r="C64" s="12">
        <f>'[2]Bf'!$O27</f>
        <v>236.30574107714503</v>
      </c>
      <c r="D64" s="6">
        <f>'[2]Br'!$M27</f>
        <v>-0.62632377474028</v>
      </c>
      <c r="E64" s="19">
        <f t="shared" si="29"/>
        <v>0.986066052952209</v>
      </c>
      <c r="F64" s="19">
        <f t="shared" si="30"/>
        <v>0.35899444547777454</v>
      </c>
      <c r="G64" s="19">
        <f t="shared" si="31"/>
        <v>111.38616124305682</v>
      </c>
      <c r="H64" s="19">
        <f t="shared" si="32"/>
        <v>0.2952268558756917</v>
      </c>
      <c r="I64" s="19">
        <f t="shared" si="33"/>
        <v>0.464796631134673</v>
      </c>
      <c r="J64" s="19">
        <f t="shared" si="34"/>
        <v>1.8591865245386923</v>
      </c>
      <c r="K64" s="3">
        <f t="shared" si="35"/>
        <v>13.937836000899669</v>
      </c>
      <c r="L64" s="3">
        <f t="shared" si="36"/>
        <v>421.3822907665255</v>
      </c>
      <c r="M64" s="3">
        <f t="shared" si="37"/>
        <v>1.0486440632445382</v>
      </c>
      <c r="N64" s="3">
        <f t="shared" si="38"/>
        <v>455.75513398897215</v>
      </c>
      <c r="O64" s="3">
        <f t="shared" si="39"/>
        <v>1065.9871161697322</v>
      </c>
      <c r="P64" s="3">
        <f t="shared" si="40"/>
        <v>0</v>
      </c>
      <c r="Q64" s="3">
        <f t="shared" si="41"/>
        <v>1958.111020989374</v>
      </c>
      <c r="R64" s="5">
        <f t="shared" si="57"/>
        <v>0.01544727624564972</v>
      </c>
      <c r="T64" s="22">
        <f t="shared" si="42"/>
        <v>3.3828509202741803</v>
      </c>
      <c r="U64" s="22">
        <f t="shared" si="43"/>
        <v>2.5881241526698906</v>
      </c>
      <c r="V64" s="22">
        <f t="shared" si="44"/>
        <v>1.8591865245386923</v>
      </c>
      <c r="W64" s="22">
        <f t="shared" si="45"/>
        <v>1.310818087676141</v>
      </c>
      <c r="X64" s="22">
        <f t="shared" si="46"/>
        <v>1.2179471283644718</v>
      </c>
      <c r="Y64" s="22">
        <f t="shared" si="47"/>
        <v>1312.2840668522433</v>
      </c>
      <c r="Z64" s="22">
        <f t="shared" si="48"/>
        <v>1188.6506390924628</v>
      </c>
      <c r="AA64" s="22">
        <f t="shared" si="49"/>
        <v>1045.5173810548768</v>
      </c>
      <c r="AB64" s="22">
        <f t="shared" si="50"/>
        <v>905.7550127346099</v>
      </c>
      <c r="AC64" s="22">
        <f t="shared" si="51"/>
        <v>877.7284811144682</v>
      </c>
      <c r="AD64" s="22">
        <f t="shared" si="52"/>
        <v>0</v>
      </c>
      <c r="AE64" s="22">
        <f t="shared" si="53"/>
        <v>0</v>
      </c>
      <c r="AF64" s="22">
        <f t="shared" si="54"/>
        <v>0</v>
      </c>
      <c r="AG64" s="22">
        <f t="shared" si="55"/>
        <v>0</v>
      </c>
      <c r="AH64" s="22">
        <f t="shared" si="56"/>
        <v>0</v>
      </c>
    </row>
    <row r="65" spans="1:34" ht="16.5">
      <c r="A65" s="20">
        <f>'[1]coil geom 2'!$A46</f>
        <v>22</v>
      </c>
      <c r="B65" s="5">
        <f>'[2]Bf'!$P28</f>
        <v>-0.7579205845403099</v>
      </c>
      <c r="C65" s="12">
        <f>'[2]Bf'!$O28</f>
        <v>237.4021344915991</v>
      </c>
      <c r="D65" s="6">
        <f>'[2]Br'!$M28</f>
        <v>-0.6748782498644672</v>
      </c>
      <c r="E65" s="19">
        <f t="shared" si="29"/>
        <v>1.0148419899718633</v>
      </c>
      <c r="F65" s="19">
        <f t="shared" si="30"/>
        <v>0.35725693355659194</v>
      </c>
      <c r="G65" s="19">
        <f t="shared" si="31"/>
        <v>111.90296228687205</v>
      </c>
      <c r="H65" s="19">
        <f t="shared" si="32"/>
        <v>0.3181137166459897</v>
      </c>
      <c r="I65" s="19">
        <f t="shared" si="33"/>
        <v>0.478360589192488</v>
      </c>
      <c r="J65" s="19">
        <f t="shared" si="34"/>
        <v>1.913442356769952</v>
      </c>
      <c r="K65" s="3">
        <f t="shared" si="35"/>
        <v>13.803245888388233</v>
      </c>
      <c r="L65" s="3">
        <f t="shared" si="36"/>
        <v>418.3666518306916</v>
      </c>
      <c r="M65" s="3">
        <f t="shared" si="37"/>
        <v>1.217534205549449</v>
      </c>
      <c r="N65" s="3">
        <f t="shared" si="38"/>
        <v>482.7434730954769</v>
      </c>
      <c r="O65" s="3">
        <f t="shared" si="39"/>
        <v>1080.8208741361245</v>
      </c>
      <c r="P65" s="3">
        <f t="shared" si="40"/>
        <v>0</v>
      </c>
      <c r="Q65" s="3">
        <f t="shared" si="41"/>
        <v>1996.9517791562307</v>
      </c>
      <c r="R65" s="5">
        <f t="shared" si="57"/>
        <v>0.01575368579779593</v>
      </c>
      <c r="T65" s="22">
        <f t="shared" si="42"/>
        <v>3.4169030152062003</v>
      </c>
      <c r="U65" s="22">
        <f t="shared" si="43"/>
        <v>2.6285949098760217</v>
      </c>
      <c r="V65" s="22">
        <f t="shared" si="44"/>
        <v>1.913442356769952</v>
      </c>
      <c r="W65" s="22">
        <f t="shared" si="45"/>
        <v>1.3894162704858732</v>
      </c>
      <c r="X65" s="22">
        <f t="shared" si="46"/>
        <v>1.3104041209698287</v>
      </c>
      <c r="Y65" s="22">
        <f t="shared" si="47"/>
        <v>1317.0217042418667</v>
      </c>
      <c r="Z65" s="22">
        <f t="shared" si="48"/>
        <v>1195.6344256419225</v>
      </c>
      <c r="AA65" s="22">
        <f t="shared" si="49"/>
        <v>1057.5289407885186</v>
      </c>
      <c r="AB65" s="22">
        <f t="shared" si="50"/>
        <v>928.2857132351359</v>
      </c>
      <c r="AC65" s="22">
        <f t="shared" si="51"/>
        <v>905.6335867731784</v>
      </c>
      <c r="AD65" s="22">
        <f t="shared" si="52"/>
        <v>0</v>
      </c>
      <c r="AE65" s="22">
        <f t="shared" si="53"/>
        <v>0</v>
      </c>
      <c r="AF65" s="22">
        <f t="shared" si="54"/>
        <v>0</v>
      </c>
      <c r="AG65" s="22">
        <f t="shared" si="55"/>
        <v>0</v>
      </c>
      <c r="AH65" s="22">
        <f t="shared" si="56"/>
        <v>0</v>
      </c>
    </row>
    <row r="66" spans="1:34" ht="16.5">
      <c r="A66" s="20">
        <f>'[1]coil geom 2'!$A47</f>
        <v>23</v>
      </c>
      <c r="B66" s="5">
        <f>'[2]Bf'!$P29</f>
        <v>-0.7536309780371777</v>
      </c>
      <c r="C66" s="12">
        <f>'[2]Bf'!$O29</f>
        <v>237.89539745988625</v>
      </c>
      <c r="D66" s="6">
        <f>'[2]Br'!$M29</f>
        <v>-0.7229495947682708</v>
      </c>
      <c r="E66" s="19">
        <f t="shared" si="29"/>
        <v>1.044325508466053</v>
      </c>
      <c r="F66" s="19">
        <f t="shared" si="30"/>
        <v>0.3552349649008615</v>
      </c>
      <c r="G66" s="19">
        <f t="shared" si="31"/>
        <v>112.1354689888693</v>
      </c>
      <c r="H66" s="19">
        <f t="shared" si="32"/>
        <v>0.3407728469329582</v>
      </c>
      <c r="I66" s="19">
        <f t="shared" si="33"/>
        <v>0.4922580761093815</v>
      </c>
      <c r="J66" s="19">
        <f t="shared" si="34"/>
        <v>1.9690323044375262</v>
      </c>
      <c r="K66" s="3">
        <f t="shared" si="35"/>
        <v>13.647443453185172</v>
      </c>
      <c r="L66" s="3">
        <f t="shared" si="36"/>
        <v>414.5107389208941</v>
      </c>
      <c r="M66" s="3">
        <f t="shared" si="37"/>
        <v>1.3971606475341871</v>
      </c>
      <c r="N66" s="3">
        <f t="shared" si="38"/>
        <v>511.20056647122243</v>
      </c>
      <c r="O66" s="3">
        <f t="shared" si="39"/>
        <v>1094.9921097432991</v>
      </c>
      <c r="P66" s="3">
        <f t="shared" si="40"/>
        <v>0</v>
      </c>
      <c r="Q66" s="3">
        <f t="shared" si="41"/>
        <v>2035.748019236135</v>
      </c>
      <c r="R66" s="5">
        <f t="shared" si="57"/>
        <v>0.01605974415270168</v>
      </c>
      <c r="T66" s="22">
        <f t="shared" si="42"/>
        <v>3.447576590216373</v>
      </c>
      <c r="U66" s="22">
        <f t="shared" si="43"/>
        <v>2.6682479931877547</v>
      </c>
      <c r="V66" s="22">
        <f t="shared" si="44"/>
        <v>1.9690323044375262</v>
      </c>
      <c r="W66" s="22">
        <f t="shared" si="45"/>
        <v>1.4691517735455972</v>
      </c>
      <c r="X66" s="22">
        <f t="shared" si="46"/>
        <v>1.4012506936773805</v>
      </c>
      <c r="Y66" s="22">
        <f t="shared" si="47"/>
        <v>1321.254611193665</v>
      </c>
      <c r="Z66" s="22">
        <f t="shared" si="48"/>
        <v>1202.3960209341944</v>
      </c>
      <c r="AA66" s="22">
        <f t="shared" si="49"/>
        <v>1069.568525620236</v>
      </c>
      <c r="AB66" s="22">
        <f t="shared" si="50"/>
        <v>950.1499095066771</v>
      </c>
      <c r="AC66" s="22">
        <f t="shared" si="51"/>
        <v>931.5914814617231</v>
      </c>
      <c r="AD66" s="22">
        <f t="shared" si="52"/>
        <v>0</v>
      </c>
      <c r="AE66" s="22">
        <f t="shared" si="53"/>
        <v>0</v>
      </c>
      <c r="AF66" s="22">
        <f t="shared" si="54"/>
        <v>0</v>
      </c>
      <c r="AG66" s="22">
        <f t="shared" si="55"/>
        <v>0</v>
      </c>
      <c r="AH66" s="22">
        <f t="shared" si="56"/>
        <v>0</v>
      </c>
    </row>
    <row r="67" spans="1:34" ht="16.5">
      <c r="A67" s="20">
        <f>'[1]coil geom 2'!$A48</f>
        <v>24</v>
      </c>
      <c r="B67" s="5">
        <f>'[2]Bf'!$P30</f>
        <v>-0.7488749448917655</v>
      </c>
      <c r="C67" s="12">
        <f>'[2]Bf'!$O30</f>
        <v>237.88242897712766</v>
      </c>
      <c r="D67" s="6">
        <f>'[2]Br'!$M30</f>
        <v>-0.770882918956559</v>
      </c>
      <c r="E67" s="19">
        <f t="shared" si="29"/>
        <v>1.074743763799367</v>
      </c>
      <c r="F67" s="19">
        <f t="shared" si="30"/>
        <v>0.35299313923722153</v>
      </c>
      <c r="G67" s="19">
        <f t="shared" si="31"/>
        <v>112.12935610517448</v>
      </c>
      <c r="H67" s="19">
        <f t="shared" si="32"/>
        <v>0.3633669191404944</v>
      </c>
      <c r="I67" s="19">
        <f t="shared" si="33"/>
        <v>0.5065961648830389</v>
      </c>
      <c r="J67" s="19">
        <f t="shared" si="34"/>
        <v>2.0263846595321557</v>
      </c>
      <c r="K67" s="3">
        <f t="shared" si="35"/>
        <v>13.47573373117257</v>
      </c>
      <c r="L67" s="3">
        <f t="shared" si="36"/>
        <v>409.997879186855</v>
      </c>
      <c r="M67" s="3">
        <f t="shared" si="37"/>
        <v>1.5885729131617001</v>
      </c>
      <c r="N67" s="3">
        <f t="shared" si="38"/>
        <v>541.4139253445086</v>
      </c>
      <c r="O67" s="3">
        <f t="shared" si="39"/>
        <v>1108.6945483627574</v>
      </c>
      <c r="P67" s="3">
        <f t="shared" si="40"/>
        <v>0</v>
      </c>
      <c r="Q67" s="3">
        <f t="shared" si="41"/>
        <v>2075.1706595384553</v>
      </c>
      <c r="R67" s="5">
        <f t="shared" si="57"/>
        <v>0.016370744095276505</v>
      </c>
      <c r="T67" s="22">
        <f t="shared" si="42"/>
        <v>3.476064014296386</v>
      </c>
      <c r="U67" s="22">
        <f t="shared" si="43"/>
        <v>2.707918397301644</v>
      </c>
      <c r="V67" s="22">
        <f t="shared" si="44"/>
        <v>2.0263846595321557</v>
      </c>
      <c r="W67" s="22">
        <f t="shared" si="45"/>
        <v>1.5502449023667009</v>
      </c>
      <c r="X67" s="22">
        <f t="shared" si="46"/>
        <v>1.4912730981362134</v>
      </c>
      <c r="Y67" s="22">
        <f t="shared" si="47"/>
        <v>1325.1567347738755</v>
      </c>
      <c r="Z67" s="22">
        <f t="shared" si="48"/>
        <v>1209.0821422974716</v>
      </c>
      <c r="AA67" s="22">
        <f t="shared" si="49"/>
        <v>1081.7203725657605</v>
      </c>
      <c r="AB67" s="22">
        <f t="shared" si="50"/>
        <v>971.4614141591653</v>
      </c>
      <c r="AC67" s="22">
        <f t="shared" si="51"/>
        <v>956.0520780175148</v>
      </c>
      <c r="AD67" s="22">
        <f t="shared" si="52"/>
        <v>0</v>
      </c>
      <c r="AE67" s="22">
        <f t="shared" si="53"/>
        <v>0</v>
      </c>
      <c r="AF67" s="22">
        <f t="shared" si="54"/>
        <v>0</v>
      </c>
      <c r="AG67" s="22">
        <f t="shared" si="55"/>
        <v>0</v>
      </c>
      <c r="AH67" s="22">
        <f t="shared" si="56"/>
        <v>0</v>
      </c>
    </row>
    <row r="68" spans="1:34" ht="16.5">
      <c r="A68" s="20">
        <f>'[1]coil geom 2'!$A49</f>
        <v>25</v>
      </c>
      <c r="B68" s="5">
        <f>'[2]Bf'!$P31</f>
        <v>-0.7435059454395301</v>
      </c>
      <c r="C68" s="12">
        <f>'[2]Bf'!$O31</f>
        <v>237.38808390302393</v>
      </c>
      <c r="D68" s="6">
        <f>'[2]Br'!$M31</f>
        <v>-0.8189315282179058</v>
      </c>
      <c r="E68" s="19">
        <f t="shared" si="29"/>
        <v>1.1060967131373476</v>
      </c>
      <c r="F68" s="19">
        <f t="shared" si="30"/>
        <v>0.3504623829552345</v>
      </c>
      <c r="G68" s="19">
        <f t="shared" si="31"/>
        <v>111.89633933680128</v>
      </c>
      <c r="H68" s="19">
        <f t="shared" si="32"/>
        <v>0.3860153326504387</v>
      </c>
      <c r="I68" s="19">
        <f t="shared" si="33"/>
        <v>0.5213748353228128</v>
      </c>
      <c r="J68" s="19">
        <f t="shared" si="34"/>
        <v>2.0854993412912517</v>
      </c>
      <c r="K68" s="3">
        <f t="shared" si="35"/>
        <v>13.28319998599634</v>
      </c>
      <c r="L68" s="3">
        <f t="shared" si="36"/>
        <v>404.7108086609632</v>
      </c>
      <c r="M68" s="3">
        <f t="shared" si="37"/>
        <v>1.7927737739915806</v>
      </c>
      <c r="N68" s="3">
        <f t="shared" si="38"/>
        <v>573.4634692912695</v>
      </c>
      <c r="O68" s="3">
        <f t="shared" si="39"/>
        <v>1122.0138503495598</v>
      </c>
      <c r="P68" s="3">
        <f t="shared" si="40"/>
        <v>0</v>
      </c>
      <c r="Q68" s="3">
        <f t="shared" si="41"/>
        <v>2115.2641020617802</v>
      </c>
      <c r="R68" s="5">
        <f t="shared" si="57"/>
        <v>0.016687035906955267</v>
      </c>
      <c r="T68" s="22">
        <f t="shared" si="42"/>
        <v>3.502560373813842</v>
      </c>
      <c r="U68" s="22">
        <f t="shared" si="43"/>
        <v>2.7477218585156424</v>
      </c>
      <c r="V68" s="22">
        <f t="shared" si="44"/>
        <v>2.0854993412912517</v>
      </c>
      <c r="W68" s="22">
        <f t="shared" si="45"/>
        <v>1.6327661940693563</v>
      </c>
      <c r="X68" s="22">
        <f t="shared" si="46"/>
        <v>1.5810848293728936</v>
      </c>
      <c r="Y68" s="22">
        <f t="shared" si="47"/>
        <v>1328.7612385584457</v>
      </c>
      <c r="Z68" s="22">
        <f t="shared" si="48"/>
        <v>1215.7136496789415</v>
      </c>
      <c r="AA68" s="22">
        <f t="shared" si="49"/>
        <v>1093.9734250939396</v>
      </c>
      <c r="AB68" s="22">
        <f t="shared" si="50"/>
        <v>992.2809210769708</v>
      </c>
      <c r="AC68" s="22">
        <f t="shared" si="51"/>
        <v>979.3400173395024</v>
      </c>
      <c r="AD68" s="22">
        <f t="shared" si="52"/>
        <v>0</v>
      </c>
      <c r="AE68" s="22">
        <f t="shared" si="53"/>
        <v>0</v>
      </c>
      <c r="AF68" s="22">
        <f t="shared" si="54"/>
        <v>0</v>
      </c>
      <c r="AG68" s="22">
        <f t="shared" si="55"/>
        <v>0</v>
      </c>
      <c r="AH68" s="22">
        <f t="shared" si="56"/>
        <v>0</v>
      </c>
    </row>
    <row r="69" spans="1:34" ht="16.5">
      <c r="A69" s="20">
        <f>'[1]coil geom 2'!$A50</f>
        <v>26</v>
      </c>
      <c r="B69" s="5">
        <f>'[2]Bf'!$P32</f>
        <v>-0.7379026729240881</v>
      </c>
      <c r="C69" s="12">
        <f>'[2]Bf'!$O32</f>
        <v>236.44602626135057</v>
      </c>
      <c r="D69" s="6">
        <f>'[2]Br'!$M32</f>
        <v>-0.8674766866019769</v>
      </c>
      <c r="E69" s="19">
        <f t="shared" si="29"/>
        <v>1.1388661714646098</v>
      </c>
      <c r="F69" s="19">
        <f t="shared" si="30"/>
        <v>0.3478211986443969</v>
      </c>
      <c r="G69" s="19">
        <f t="shared" si="31"/>
        <v>111.45228671286851</v>
      </c>
      <c r="H69" s="19">
        <f t="shared" si="32"/>
        <v>0.4088978018392537</v>
      </c>
      <c r="I69" s="19">
        <f t="shared" si="33"/>
        <v>0.5368211979564504</v>
      </c>
      <c r="J69" s="19">
        <f t="shared" si="34"/>
        <v>2.147284791825802</v>
      </c>
      <c r="K69" s="3">
        <f t="shared" si="35"/>
        <v>13.083742458272562</v>
      </c>
      <c r="L69" s="3">
        <f t="shared" si="36"/>
        <v>399.0316165971502</v>
      </c>
      <c r="M69" s="3">
        <f t="shared" si="37"/>
        <v>2.0116199381886144</v>
      </c>
      <c r="N69" s="3">
        <f t="shared" si="38"/>
        <v>607.9459087296252</v>
      </c>
      <c r="O69" s="3">
        <f t="shared" si="39"/>
        <v>1135.1540485540836</v>
      </c>
      <c r="P69" s="3">
        <f t="shared" si="40"/>
        <v>0</v>
      </c>
      <c r="Q69" s="3">
        <f t="shared" si="41"/>
        <v>2157.2269362773204</v>
      </c>
      <c r="R69" s="5">
        <f t="shared" si="57"/>
        <v>0.01701807509994767</v>
      </c>
      <c r="T69" s="22">
        <f t="shared" si="42"/>
        <v>3.5283668954227903</v>
      </c>
      <c r="U69" s="22">
        <f t="shared" si="43"/>
        <v>2.788811365145674</v>
      </c>
      <c r="V69" s="22">
        <f t="shared" si="44"/>
        <v>2.147284791825802</v>
      </c>
      <c r="W69" s="22">
        <f t="shared" si="45"/>
        <v>1.7173998920570475</v>
      </c>
      <c r="X69" s="22">
        <f t="shared" si="46"/>
        <v>1.6713348157862382</v>
      </c>
      <c r="Y69" s="22">
        <f t="shared" si="47"/>
        <v>1332.249063046032</v>
      </c>
      <c r="Z69" s="22">
        <f t="shared" si="48"/>
        <v>1222.4802978188804</v>
      </c>
      <c r="AA69" s="22">
        <f t="shared" si="49"/>
        <v>1106.499351859439</v>
      </c>
      <c r="AB69" s="22">
        <f t="shared" si="50"/>
        <v>1012.8073437998665</v>
      </c>
      <c r="AC69" s="22">
        <f t="shared" si="51"/>
        <v>1001.7341862461997</v>
      </c>
      <c r="AD69" s="22">
        <f t="shared" si="52"/>
        <v>0</v>
      </c>
      <c r="AE69" s="22">
        <f t="shared" si="53"/>
        <v>0</v>
      </c>
      <c r="AF69" s="22">
        <f t="shared" si="54"/>
        <v>0</v>
      </c>
      <c r="AG69" s="22">
        <f t="shared" si="55"/>
        <v>0</v>
      </c>
      <c r="AH69" s="22">
        <f t="shared" si="56"/>
        <v>0</v>
      </c>
    </row>
    <row r="70" spans="1:34" ht="16.5">
      <c r="A70" s="20">
        <f>'[1]coil geom 2'!$A51</f>
        <v>27</v>
      </c>
      <c r="B70" s="5">
        <f>'[2]Bf'!$P33</f>
        <v>-0.7316515309435765</v>
      </c>
      <c r="C70" s="12">
        <f>'[2]Bf'!$O33</f>
        <v>235.02302523518713</v>
      </c>
      <c r="D70" s="6">
        <f>'[2]Br'!$M33</f>
        <v>-0.9167679179694548</v>
      </c>
      <c r="E70" s="19">
        <f t="shared" si="29"/>
        <v>1.17293536827488</v>
      </c>
      <c r="F70" s="19">
        <f t="shared" si="30"/>
        <v>0.34487463160196863</v>
      </c>
      <c r="G70" s="19">
        <f t="shared" si="31"/>
        <v>110.78153440263355</v>
      </c>
      <c r="H70" s="19">
        <f t="shared" si="32"/>
        <v>0.43213194342185</v>
      </c>
      <c r="I70" s="19">
        <f t="shared" si="33"/>
        <v>0.5528802113009098</v>
      </c>
      <c r="J70" s="19">
        <f t="shared" si="34"/>
        <v>2.211520845203639</v>
      </c>
      <c r="K70" s="3">
        <f t="shared" si="35"/>
        <v>12.86300359979238</v>
      </c>
      <c r="L70" s="3">
        <f t="shared" si="36"/>
        <v>392.57044601436246</v>
      </c>
      <c r="M70" s="3">
        <f t="shared" si="37"/>
        <v>2.246720879127812</v>
      </c>
      <c r="N70" s="3">
        <f t="shared" si="38"/>
        <v>644.8633844485012</v>
      </c>
      <c r="O70" s="3">
        <f t="shared" si="39"/>
        <v>1148.1287196541855</v>
      </c>
      <c r="P70" s="3">
        <f t="shared" si="40"/>
        <v>0</v>
      </c>
      <c r="Q70" s="3">
        <f t="shared" si="41"/>
        <v>2200.6722745959696</v>
      </c>
      <c r="R70" s="5">
        <f t="shared" si="57"/>
        <v>0.017360809569750505</v>
      </c>
      <c r="T70" s="22">
        <f t="shared" si="42"/>
        <v>3.552960352146298</v>
      </c>
      <c r="U70" s="22">
        <f t="shared" si="43"/>
        <v>2.8308256922926085</v>
      </c>
      <c r="V70" s="22">
        <f t="shared" si="44"/>
        <v>2.211520845203639</v>
      </c>
      <c r="W70" s="22">
        <f t="shared" si="45"/>
        <v>1.804238983561329</v>
      </c>
      <c r="X70" s="22">
        <f t="shared" si="46"/>
        <v>1.762650187428161</v>
      </c>
      <c r="Y70" s="22">
        <f t="shared" si="47"/>
        <v>1335.552159457618</v>
      </c>
      <c r="Z70" s="22">
        <f t="shared" si="48"/>
        <v>1229.3179975037679</v>
      </c>
      <c r="AA70" s="22">
        <f t="shared" si="49"/>
        <v>1119.2329411779338</v>
      </c>
      <c r="AB70" s="22">
        <f t="shared" si="50"/>
        <v>1033.0758988421446</v>
      </c>
      <c r="AC70" s="22">
        <f t="shared" si="51"/>
        <v>1023.4646012894626</v>
      </c>
      <c r="AD70" s="22">
        <f t="shared" si="52"/>
        <v>0</v>
      </c>
      <c r="AE70" s="22">
        <f t="shared" si="53"/>
        <v>0</v>
      </c>
      <c r="AF70" s="22">
        <f t="shared" si="54"/>
        <v>0</v>
      </c>
      <c r="AG70" s="22">
        <f t="shared" si="55"/>
        <v>0</v>
      </c>
      <c r="AH70" s="22">
        <f t="shared" si="56"/>
        <v>0</v>
      </c>
    </row>
    <row r="71" spans="1:34" ht="16.5">
      <c r="A71" s="20">
        <f>'[1]coil geom 2'!$A52</f>
        <v>28</v>
      </c>
      <c r="B71" s="5">
        <f>'[2]Bf'!$P34</f>
        <v>-0.725054795017682</v>
      </c>
      <c r="C71" s="12">
        <f>'[2]Bf'!$O34</f>
        <v>233.10995497958777</v>
      </c>
      <c r="D71" s="6">
        <f>'[2]Br'!$M34</f>
        <v>-0.9671283960386144</v>
      </c>
      <c r="E71" s="19">
        <f t="shared" si="29"/>
        <v>1.208735616337318</v>
      </c>
      <c r="F71" s="19">
        <f t="shared" si="30"/>
        <v>0.3417651638075333</v>
      </c>
      <c r="G71" s="19">
        <f t="shared" si="31"/>
        <v>109.87978080583915</v>
      </c>
      <c r="H71" s="19">
        <f t="shared" si="32"/>
        <v>0.4558700900488401</v>
      </c>
      <c r="I71" s="19">
        <f t="shared" si="33"/>
        <v>0.569755180927324</v>
      </c>
      <c r="J71" s="19">
        <f t="shared" si="34"/>
        <v>2.279020723709296</v>
      </c>
      <c r="K71" s="3">
        <f t="shared" si="35"/>
        <v>12.63209775547255</v>
      </c>
      <c r="L71" s="3">
        <f t="shared" si="36"/>
        <v>385.6188580057312</v>
      </c>
      <c r="M71" s="3">
        <f t="shared" si="37"/>
        <v>2.5003371708135447</v>
      </c>
      <c r="N71" s="3">
        <f t="shared" si="38"/>
        <v>684.8290781735586</v>
      </c>
      <c r="O71" s="3">
        <f t="shared" si="39"/>
        <v>1161.0868172094658</v>
      </c>
      <c r="P71" s="3">
        <f t="shared" si="40"/>
        <v>0</v>
      </c>
      <c r="Q71" s="3">
        <f t="shared" si="41"/>
        <v>2246.667188315042</v>
      </c>
      <c r="R71" s="5">
        <f t="shared" si="57"/>
        <v>0.017723657299270123</v>
      </c>
      <c r="T71" s="22">
        <f t="shared" si="42"/>
        <v>3.5773073123980024</v>
      </c>
      <c r="U71" s="22">
        <f t="shared" si="43"/>
        <v>2.8747149832783188</v>
      </c>
      <c r="V71" s="22">
        <f t="shared" si="44"/>
        <v>2.279020723709296</v>
      </c>
      <c r="W71" s="22">
        <f t="shared" si="45"/>
        <v>1.893931170705777</v>
      </c>
      <c r="X71" s="22">
        <f t="shared" si="46"/>
        <v>1.8555607497218738</v>
      </c>
      <c r="Y71" s="22">
        <f t="shared" si="47"/>
        <v>1338.8023490423107</v>
      </c>
      <c r="Z71" s="22">
        <f t="shared" si="48"/>
        <v>1236.375092883178</v>
      </c>
      <c r="AA71" s="22">
        <f t="shared" si="49"/>
        <v>1132.311696730747</v>
      </c>
      <c r="AB71" s="22">
        <f t="shared" si="50"/>
        <v>1053.2397874649425</v>
      </c>
      <c r="AC71" s="22">
        <f t="shared" si="51"/>
        <v>1044.7051599261515</v>
      </c>
      <c r="AD71" s="22">
        <f t="shared" si="52"/>
        <v>0</v>
      </c>
      <c r="AE71" s="22">
        <f t="shared" si="53"/>
        <v>0</v>
      </c>
      <c r="AF71" s="22">
        <f t="shared" si="54"/>
        <v>0</v>
      </c>
      <c r="AG71" s="22">
        <f t="shared" si="55"/>
        <v>0</v>
      </c>
      <c r="AH71" s="22">
        <f t="shared" si="56"/>
        <v>0</v>
      </c>
    </row>
    <row r="72" spans="1:34" ht="16.5">
      <c r="A72" s="20">
        <f>'[1]coil geom 2'!$A53</f>
        <v>29</v>
      </c>
      <c r="B72" s="5">
        <f>'[2]Bf'!$P35</f>
        <v>-0.7179155992224899</v>
      </c>
      <c r="C72" s="12">
        <f>'[2]Bf'!$O35</f>
        <v>230.61392478009316</v>
      </c>
      <c r="D72" s="6">
        <f>'[2]Br'!$M35</f>
        <v>-1.0189111298928748</v>
      </c>
      <c r="E72" s="19">
        <f t="shared" si="29"/>
        <v>1.246427975547148</v>
      </c>
      <c r="F72" s="19">
        <f t="shared" si="30"/>
        <v>0.33839999963350925</v>
      </c>
      <c r="G72" s="19">
        <f t="shared" si="31"/>
        <v>108.70324052797224</v>
      </c>
      <c r="H72" s="19">
        <f t="shared" si="32"/>
        <v>0.4802786377058095</v>
      </c>
      <c r="I72" s="19">
        <f t="shared" si="33"/>
        <v>0.5875220247688653</v>
      </c>
      <c r="J72" s="19">
        <f t="shared" si="34"/>
        <v>2.350088099075461</v>
      </c>
      <c r="K72" s="3">
        <f t="shared" si="35"/>
        <v>12.38456052174722</v>
      </c>
      <c r="L72" s="3">
        <f t="shared" si="36"/>
        <v>377.970141449823</v>
      </c>
      <c r="M72" s="3">
        <f t="shared" si="37"/>
        <v>2.775255167276298</v>
      </c>
      <c r="N72" s="3">
        <f t="shared" si="38"/>
        <v>728.2054587538726</v>
      </c>
      <c r="O72" s="3">
        <f t="shared" si="39"/>
        <v>1174.0843752679868</v>
      </c>
      <c r="P72" s="3">
        <f t="shared" si="40"/>
        <v>0</v>
      </c>
      <c r="Q72" s="3">
        <f t="shared" si="41"/>
        <v>2295.419791160706</v>
      </c>
      <c r="R72" s="5">
        <f t="shared" si="57"/>
        <v>0.018108260069888773</v>
      </c>
      <c r="T72" s="22">
        <f t="shared" si="42"/>
        <v>3.6011303058637605</v>
      </c>
      <c r="U72" s="22">
        <f t="shared" si="43"/>
        <v>2.9205416761665615</v>
      </c>
      <c r="V72" s="22">
        <f t="shared" si="44"/>
        <v>2.350088099075461</v>
      </c>
      <c r="W72" s="22">
        <f t="shared" si="45"/>
        <v>1.9870054487548352</v>
      </c>
      <c r="X72" s="22">
        <f t="shared" si="46"/>
        <v>1.9507417620283969</v>
      </c>
      <c r="Y72" s="22">
        <f t="shared" si="47"/>
        <v>1341.963682520372</v>
      </c>
      <c r="Z72" s="22">
        <f t="shared" si="48"/>
        <v>1243.6523403029266</v>
      </c>
      <c r="AA72" s="22">
        <f t="shared" si="49"/>
        <v>1145.7641591899403</v>
      </c>
      <c r="AB72" s="22">
        <f t="shared" si="50"/>
        <v>1073.4054781630264</v>
      </c>
      <c r="AC72" s="22">
        <f t="shared" si="51"/>
        <v>1065.6362161636691</v>
      </c>
      <c r="AD72" s="22">
        <f t="shared" si="52"/>
        <v>0</v>
      </c>
      <c r="AE72" s="22">
        <f t="shared" si="53"/>
        <v>0</v>
      </c>
      <c r="AF72" s="22">
        <f t="shared" si="54"/>
        <v>0</v>
      </c>
      <c r="AG72" s="22">
        <f t="shared" si="55"/>
        <v>0</v>
      </c>
      <c r="AH72" s="22">
        <f t="shared" si="56"/>
        <v>0</v>
      </c>
    </row>
    <row r="73" spans="1:34" ht="16.5">
      <c r="A73" s="20">
        <f>'[1]coil geom 2'!$A54</f>
        <v>30</v>
      </c>
      <c r="B73" s="5">
        <f>'[2]Bf'!$P36</f>
        <v>-0.7102502150156997</v>
      </c>
      <c r="C73" s="12">
        <f>'[2]Bf'!$O36</f>
        <v>227.50587821073148</v>
      </c>
      <c r="D73" s="6">
        <f>'[2]Br'!$M36</f>
        <v>-1.072381236051545</v>
      </c>
      <c r="E73" s="19">
        <f t="shared" si="29"/>
        <v>1.2862569274314084</v>
      </c>
      <c r="F73" s="19">
        <f t="shared" si="30"/>
        <v>0.33478680886905476</v>
      </c>
      <c r="G73" s="19">
        <f t="shared" si="31"/>
        <v>107.23821739841219</v>
      </c>
      <c r="H73" s="19">
        <f t="shared" si="32"/>
        <v>0.5054825529349729</v>
      </c>
      <c r="I73" s="19">
        <f t="shared" si="33"/>
        <v>0.6062959827628603</v>
      </c>
      <c r="J73" s="19">
        <f t="shared" si="34"/>
        <v>2.4251839310514414</v>
      </c>
      <c r="K73" s="3">
        <f t="shared" si="35"/>
        <v>12.121505631011953</v>
      </c>
      <c r="L73" s="3">
        <f t="shared" si="36"/>
        <v>369.64905812588216</v>
      </c>
      <c r="M73" s="3">
        <f t="shared" si="37"/>
        <v>3.0741759466975376</v>
      </c>
      <c r="N73" s="3">
        <f t="shared" si="38"/>
        <v>775.4878675688146</v>
      </c>
      <c r="O73" s="3">
        <f t="shared" si="39"/>
        <v>1187.1997493320926</v>
      </c>
      <c r="P73" s="3">
        <f t="shared" si="40"/>
        <v>0</v>
      </c>
      <c r="Q73" s="3">
        <f t="shared" si="41"/>
        <v>2347.532356604499</v>
      </c>
      <c r="R73" s="5">
        <f t="shared" si="57"/>
        <v>0.018519369136561114</v>
      </c>
      <c r="T73" s="22">
        <f t="shared" si="42"/>
        <v>3.624923049223789</v>
      </c>
      <c r="U73" s="22">
        <f t="shared" si="43"/>
        <v>2.9688377229198224</v>
      </c>
      <c r="V73" s="22">
        <f t="shared" si="44"/>
        <v>2.4251839310514414</v>
      </c>
      <c r="W73" s="22">
        <f t="shared" si="45"/>
        <v>2.0838968630882357</v>
      </c>
      <c r="X73" s="22">
        <f t="shared" si="46"/>
        <v>2.0487373025130275</v>
      </c>
      <c r="Y73" s="22">
        <f t="shared" si="47"/>
        <v>1345.102486462829</v>
      </c>
      <c r="Z73" s="22">
        <f t="shared" si="48"/>
        <v>1251.2230537735823</v>
      </c>
      <c r="AA73" s="22">
        <f t="shared" si="49"/>
        <v>1159.6431312824159</v>
      </c>
      <c r="AB73" s="22">
        <f t="shared" si="50"/>
        <v>1093.6447946764022</v>
      </c>
      <c r="AC73" s="22">
        <f t="shared" si="51"/>
        <v>1086.3852804652333</v>
      </c>
      <c r="AD73" s="22">
        <f t="shared" si="52"/>
        <v>0</v>
      </c>
      <c r="AE73" s="22">
        <f t="shared" si="53"/>
        <v>0</v>
      </c>
      <c r="AF73" s="22">
        <f t="shared" si="54"/>
        <v>0</v>
      </c>
      <c r="AG73" s="22">
        <f t="shared" si="55"/>
        <v>0</v>
      </c>
      <c r="AH73" s="22">
        <f t="shared" si="56"/>
        <v>0</v>
      </c>
    </row>
    <row r="74" spans="1:34" ht="16.5">
      <c r="A74" s="20">
        <f>'[1]coil geom 2'!$A55</f>
        <v>31</v>
      </c>
      <c r="B74" s="5">
        <f>'[2]Bf'!$P37</f>
        <v>-0.7022009474414048</v>
      </c>
      <c r="C74" s="12">
        <f>'[2]Bf'!$O37</f>
        <v>223.56423801738163</v>
      </c>
      <c r="D74" s="6">
        <f>'[2]Br'!$M37</f>
        <v>-1.1280864983109464</v>
      </c>
      <c r="E74" s="19">
        <f t="shared" si="29"/>
        <v>1.3287833977962924</v>
      </c>
      <c r="F74" s="19">
        <f t="shared" si="30"/>
        <v>0.3309926690744307</v>
      </c>
      <c r="G74" s="19">
        <f t="shared" si="31"/>
        <v>105.38026774328617</v>
      </c>
      <c r="H74" s="19">
        <f t="shared" si="32"/>
        <v>0.531740041626654</v>
      </c>
      <c r="I74" s="19">
        <f t="shared" si="33"/>
        <v>0.6263414554778658</v>
      </c>
      <c r="J74" s="19">
        <f t="shared" si="34"/>
        <v>2.505365821911463</v>
      </c>
      <c r="K74" s="3">
        <f t="shared" si="35"/>
        <v>11.848316369155931</v>
      </c>
      <c r="L74" s="3">
        <f t="shared" si="36"/>
        <v>360.7096173700073</v>
      </c>
      <c r="M74" s="3">
        <f t="shared" si="37"/>
        <v>3.4018496093538926</v>
      </c>
      <c r="N74" s="3">
        <f t="shared" si="38"/>
        <v>827.6142136214339</v>
      </c>
      <c r="O74" s="3">
        <f t="shared" si="39"/>
        <v>1200.553727830535</v>
      </c>
      <c r="P74" s="3">
        <f t="shared" si="40"/>
        <v>0</v>
      </c>
      <c r="Q74" s="3">
        <f t="shared" si="41"/>
        <v>2404.1277248004862</v>
      </c>
      <c r="R74" s="5">
        <f t="shared" si="57"/>
        <v>0.018965842435253823</v>
      </c>
      <c r="T74" s="22">
        <f t="shared" si="42"/>
        <v>3.64861641302526</v>
      </c>
      <c r="U74" s="22">
        <f t="shared" si="43"/>
        <v>3.0202269004746762</v>
      </c>
      <c r="V74" s="22">
        <f t="shared" si="44"/>
        <v>2.505365821911463</v>
      </c>
      <c r="W74" s="22">
        <f t="shared" si="45"/>
        <v>2.1857867789770813</v>
      </c>
      <c r="X74" s="22">
        <f t="shared" si="46"/>
        <v>2.150392604850933</v>
      </c>
      <c r="Y74" s="22">
        <f t="shared" si="47"/>
        <v>1348.2099392199916</v>
      </c>
      <c r="Z74" s="22">
        <f t="shared" si="48"/>
        <v>1259.1701040332885</v>
      </c>
      <c r="AA74" s="22">
        <f t="shared" si="49"/>
        <v>1174.1004151912825</v>
      </c>
      <c r="AB74" s="22">
        <f t="shared" si="50"/>
        <v>1114.1660958980883</v>
      </c>
      <c r="AC74" s="22">
        <f t="shared" si="51"/>
        <v>1107.1220848100234</v>
      </c>
      <c r="AD74" s="22">
        <f t="shared" si="52"/>
        <v>0</v>
      </c>
      <c r="AE74" s="22">
        <f t="shared" si="53"/>
        <v>0</v>
      </c>
      <c r="AF74" s="22">
        <f t="shared" si="54"/>
        <v>0</v>
      </c>
      <c r="AG74" s="22">
        <f t="shared" si="55"/>
        <v>0</v>
      </c>
      <c r="AH74" s="22">
        <f t="shared" si="56"/>
        <v>0</v>
      </c>
    </row>
    <row r="75" spans="1:34" ht="16.5">
      <c r="A75" s="20">
        <f>'[1]coil geom 2'!$A56</f>
        <v>32</v>
      </c>
      <c r="B75" s="5">
        <f>'[2]Bf'!$P38</f>
        <v>-0.6934456903989243</v>
      </c>
      <c r="C75" s="12">
        <f>'[2]Bf'!$O38</f>
        <v>218.6426703280376</v>
      </c>
      <c r="D75" s="6">
        <f>'[2]Br'!$M38</f>
        <v>-1.1866289424589562</v>
      </c>
      <c r="E75" s="19">
        <f t="shared" si="29"/>
        <v>1.374392655908093</v>
      </c>
      <c r="F75" s="19">
        <f t="shared" si="30"/>
        <v>0.32686575083616515</v>
      </c>
      <c r="G75" s="19">
        <f t="shared" si="31"/>
        <v>103.06041495547377</v>
      </c>
      <c r="H75" s="19">
        <f t="shared" si="32"/>
        <v>0.5593348774258572</v>
      </c>
      <c r="I75" s="19">
        <f t="shared" si="33"/>
        <v>0.6478400452076799</v>
      </c>
      <c r="J75" s="19">
        <f t="shared" si="34"/>
        <v>2.5913601808307196</v>
      </c>
      <c r="K75" s="3">
        <f t="shared" si="35"/>
        <v>11.55470139912224</v>
      </c>
      <c r="L75" s="3">
        <f t="shared" si="36"/>
        <v>350.8376307785656</v>
      </c>
      <c r="M75" s="3">
        <f t="shared" si="37"/>
        <v>3.764091578927768</v>
      </c>
      <c r="N75" s="3">
        <f t="shared" si="38"/>
        <v>885.4034417409265</v>
      </c>
      <c r="O75" s="3">
        <f t="shared" si="39"/>
        <v>1214.243706579347</v>
      </c>
      <c r="P75" s="3">
        <f t="shared" si="40"/>
        <v>0</v>
      </c>
      <c r="Q75" s="3">
        <f t="shared" si="41"/>
        <v>2465.803572076889</v>
      </c>
      <c r="R75" s="5">
        <f t="shared" si="57"/>
        <v>0.01945239495467211</v>
      </c>
      <c r="T75" s="22">
        <f t="shared" si="42"/>
        <v>3.6721783212180323</v>
      </c>
      <c r="U75" s="22">
        <f t="shared" si="43"/>
        <v>3.0751357749380572</v>
      </c>
      <c r="V75" s="22">
        <f t="shared" si="44"/>
        <v>2.5913601808307196</v>
      </c>
      <c r="W75" s="22">
        <f t="shared" si="45"/>
        <v>2.2936774577732333</v>
      </c>
      <c r="X75" s="22">
        <f t="shared" si="46"/>
        <v>2.256963915265389</v>
      </c>
      <c r="Y75" s="22">
        <f t="shared" si="47"/>
        <v>1351.2822416783251</v>
      </c>
      <c r="Z75" s="22">
        <f t="shared" si="48"/>
        <v>1267.5408460533874</v>
      </c>
      <c r="AA75" s="22">
        <f t="shared" si="49"/>
        <v>1189.2121836879571</v>
      </c>
      <c r="AB75" s="22">
        <f t="shared" si="50"/>
        <v>1135.1122131948184</v>
      </c>
      <c r="AC75" s="22">
        <f t="shared" si="51"/>
        <v>1128.071048282246</v>
      </c>
      <c r="AD75" s="22">
        <f t="shared" si="52"/>
        <v>0</v>
      </c>
      <c r="AE75" s="22">
        <f t="shared" si="53"/>
        <v>0</v>
      </c>
      <c r="AF75" s="22">
        <f t="shared" si="54"/>
        <v>0</v>
      </c>
      <c r="AG75" s="22">
        <f t="shared" si="55"/>
        <v>0</v>
      </c>
      <c r="AH75" s="22">
        <f t="shared" si="56"/>
        <v>0</v>
      </c>
    </row>
    <row r="76" spans="1:34" ht="16.5">
      <c r="A76" s="20">
        <f>'[1]coil geom 2'!$A57</f>
        <v>33</v>
      </c>
      <c r="B76" s="5">
        <f>'[2]Bf'!$P39</f>
        <v>-0.68417335829729</v>
      </c>
      <c r="C76" s="12">
        <f>'[2]Bf'!$O39</f>
        <v>212.54789818753315</v>
      </c>
      <c r="D76" s="6">
        <f>'[2]Br'!$M39</f>
        <v>-1.2484668110260242</v>
      </c>
      <c r="E76" s="19">
        <f t="shared" si="29"/>
        <v>1.4236441136875755</v>
      </c>
      <c r="F76" s="19">
        <f t="shared" si="30"/>
        <v>0.32249510171920337</v>
      </c>
      <c r="G76" s="19">
        <f t="shared" si="31"/>
        <v>100.18755512021359</v>
      </c>
      <c r="H76" s="19">
        <f t="shared" si="32"/>
        <v>0.5884830596398888</v>
      </c>
      <c r="I76" s="19">
        <f t="shared" si="33"/>
        <v>0.6710554389288595</v>
      </c>
      <c r="J76" s="19">
        <f t="shared" si="34"/>
        <v>2.6842217557154378</v>
      </c>
      <c r="K76" s="3">
        <f t="shared" si="35"/>
        <v>11.247762495717232</v>
      </c>
      <c r="L76" s="3">
        <f t="shared" si="36"/>
        <v>340.1664908299919</v>
      </c>
      <c r="M76" s="3">
        <f t="shared" si="37"/>
        <v>4.166623997538897</v>
      </c>
      <c r="N76" s="3">
        <f t="shared" si="38"/>
        <v>949.9974241793359</v>
      </c>
      <c r="O76" s="3">
        <f t="shared" si="39"/>
        <v>1228.3810684625394</v>
      </c>
      <c r="P76" s="3">
        <f t="shared" si="40"/>
        <v>0</v>
      </c>
      <c r="Q76" s="3">
        <f t="shared" si="41"/>
        <v>2533.959369965123</v>
      </c>
      <c r="R76" s="5">
        <f t="shared" si="57"/>
        <v>0.019990066938761278</v>
      </c>
      <c r="T76" s="22">
        <f t="shared" si="42"/>
        <v>3.696185680401402</v>
      </c>
      <c r="U76" s="22">
        <f t="shared" si="43"/>
        <v>3.13452324923319</v>
      </c>
      <c r="V76" s="22">
        <f t="shared" si="44"/>
        <v>2.6842217557154378</v>
      </c>
      <c r="W76" s="22">
        <f t="shared" si="45"/>
        <v>2.408572167410061</v>
      </c>
      <c r="X76" s="22">
        <f t="shared" si="46"/>
        <v>2.3693366909923084</v>
      </c>
      <c r="Y76" s="22">
        <f t="shared" si="47"/>
        <v>1354.3944011953413</v>
      </c>
      <c r="Z76" s="22">
        <f t="shared" si="48"/>
        <v>1276.457666489377</v>
      </c>
      <c r="AA76" s="22">
        <f t="shared" si="49"/>
        <v>1205.0975991328799</v>
      </c>
      <c r="AB76" s="22">
        <f t="shared" si="50"/>
        <v>1156.601843626216</v>
      </c>
      <c r="AC76" s="22">
        <f t="shared" si="51"/>
        <v>1149.3538318688834</v>
      </c>
      <c r="AD76" s="22">
        <f t="shared" si="52"/>
        <v>0</v>
      </c>
      <c r="AE76" s="22">
        <f t="shared" si="53"/>
        <v>0</v>
      </c>
      <c r="AF76" s="22">
        <f t="shared" si="54"/>
        <v>0</v>
      </c>
      <c r="AG76" s="22">
        <f t="shared" si="55"/>
        <v>0</v>
      </c>
      <c r="AH76" s="22">
        <f t="shared" si="56"/>
        <v>0</v>
      </c>
    </row>
    <row r="77" spans="1:34" ht="16.5">
      <c r="A77" s="20">
        <f>'[1]coil geom 2'!$A58</f>
        <v>34</v>
      </c>
      <c r="B77" s="5">
        <f>'[2]Bf'!$P40</f>
        <v>-0.6739838818223287</v>
      </c>
      <c r="C77" s="12">
        <f>'[2]Bf'!$O40</f>
        <v>204.83970364331694</v>
      </c>
      <c r="D77" s="6">
        <f>'[2]Br'!$M40</f>
        <v>-1.3146950729765248</v>
      </c>
      <c r="E77" s="19">
        <f t="shared" si="29"/>
        <v>1.4773887125144298</v>
      </c>
      <c r="F77" s="19">
        <f t="shared" si="30"/>
        <v>0.31769214321109057</v>
      </c>
      <c r="G77" s="19">
        <f t="shared" si="31"/>
        <v>96.55418507816023</v>
      </c>
      <c r="H77" s="19">
        <f t="shared" si="32"/>
        <v>0.6197007178772211</v>
      </c>
      <c r="I77" s="19">
        <f t="shared" si="33"/>
        <v>0.6963887402849068</v>
      </c>
      <c r="J77" s="19">
        <f t="shared" si="34"/>
        <v>2.785554961139627</v>
      </c>
      <c r="K77" s="3">
        <f t="shared" si="35"/>
        <v>10.915228734996225</v>
      </c>
      <c r="L77" s="3">
        <f t="shared" si="36"/>
        <v>328.237165595843</v>
      </c>
      <c r="M77" s="3">
        <f t="shared" si="37"/>
        <v>4.6204085435836335</v>
      </c>
      <c r="N77" s="3">
        <f t="shared" si="38"/>
        <v>1023.0788518180889</v>
      </c>
      <c r="O77" s="3">
        <f t="shared" si="39"/>
        <v>1243.1298435313965</v>
      </c>
      <c r="P77" s="3">
        <f t="shared" si="40"/>
        <v>0</v>
      </c>
      <c r="Q77" s="3">
        <f t="shared" si="41"/>
        <v>2609.981498223908</v>
      </c>
      <c r="R77" s="5">
        <f t="shared" si="57"/>
        <v>0.020589795352220854</v>
      </c>
      <c r="T77" s="22">
        <f t="shared" si="42"/>
        <v>3.7200966026957816</v>
      </c>
      <c r="U77" s="22">
        <f t="shared" si="43"/>
        <v>3.19911682079717</v>
      </c>
      <c r="V77" s="22">
        <f t="shared" si="44"/>
        <v>2.785554961139627</v>
      </c>
      <c r="W77" s="22">
        <f t="shared" si="45"/>
        <v>2.5325921026993843</v>
      </c>
      <c r="X77" s="22">
        <f t="shared" si="46"/>
        <v>2.4896721439748837</v>
      </c>
      <c r="Y77" s="22">
        <f t="shared" si="47"/>
        <v>1357.4759134353872</v>
      </c>
      <c r="Z77" s="22">
        <f t="shared" si="48"/>
        <v>1285.9992145683027</v>
      </c>
      <c r="AA77" s="22">
        <f t="shared" si="49"/>
        <v>1221.9469215512663</v>
      </c>
      <c r="AB77" s="22">
        <f t="shared" si="50"/>
        <v>1178.9279317704074</v>
      </c>
      <c r="AC77" s="22">
        <f t="shared" si="51"/>
        <v>1171.299236331619</v>
      </c>
      <c r="AD77" s="22">
        <f t="shared" si="52"/>
        <v>0</v>
      </c>
      <c r="AE77" s="22">
        <f t="shared" si="53"/>
        <v>0</v>
      </c>
      <c r="AF77" s="22">
        <f t="shared" si="54"/>
        <v>0</v>
      </c>
      <c r="AG77" s="22">
        <f t="shared" si="55"/>
        <v>0</v>
      </c>
      <c r="AH77" s="22">
        <f t="shared" si="56"/>
        <v>0</v>
      </c>
    </row>
    <row r="78" spans="1:34" ht="16.5">
      <c r="A78" s="20">
        <f>'[1]coil geom 2'!$A59</f>
        <v>35</v>
      </c>
      <c r="B78" s="5">
        <f>'[2]Bf'!$P41</f>
        <v>-0.6632441842624921</v>
      </c>
      <c r="C78" s="12">
        <f>'[2]Bf'!$O41</f>
        <v>195.01696203664585</v>
      </c>
      <c r="D78" s="6">
        <f>'[2]Br'!$M41</f>
        <v>-1.3862719757944502</v>
      </c>
      <c r="E78" s="19">
        <f t="shared" si="29"/>
        <v>1.536763755048598</v>
      </c>
      <c r="F78" s="19">
        <f t="shared" si="30"/>
        <v>0.3126298299611087</v>
      </c>
      <c r="G78" s="19">
        <f t="shared" si="31"/>
        <v>91.92409240473525</v>
      </c>
      <c r="H78" s="19">
        <f t="shared" si="32"/>
        <v>0.653439536080344</v>
      </c>
      <c r="I78" s="19">
        <f t="shared" si="33"/>
        <v>0.724376033489794</v>
      </c>
      <c r="J78" s="19">
        <f t="shared" si="34"/>
        <v>2.897504133959176</v>
      </c>
      <c r="K78" s="3">
        <f t="shared" si="35"/>
        <v>10.570139545638707</v>
      </c>
      <c r="L78" s="3">
        <f t="shared" si="36"/>
        <v>315.27139395717234</v>
      </c>
      <c r="M78" s="3">
        <f t="shared" si="37"/>
        <v>5.137208532521969</v>
      </c>
      <c r="N78" s="3">
        <f t="shared" si="38"/>
        <v>1106.9647008987095</v>
      </c>
      <c r="O78" s="3">
        <f t="shared" si="39"/>
        <v>1258.7024217298506</v>
      </c>
      <c r="P78" s="3">
        <f t="shared" si="40"/>
        <v>0</v>
      </c>
      <c r="Q78" s="3">
        <f t="shared" si="41"/>
        <v>2696.645864663893</v>
      </c>
      <c r="R78" s="5">
        <f t="shared" si="57"/>
        <v>0.02127347896091442</v>
      </c>
      <c r="T78" s="22">
        <f t="shared" si="42"/>
        <v>3.744686344820878</v>
      </c>
      <c r="U78" s="22">
        <f t="shared" si="43"/>
        <v>3.2706436097099796</v>
      </c>
      <c r="V78" s="22">
        <f t="shared" si="44"/>
        <v>2.897504133959176</v>
      </c>
      <c r="W78" s="22">
        <f t="shared" si="45"/>
        <v>2.6679463215757</v>
      </c>
      <c r="X78" s="22">
        <f t="shared" si="46"/>
        <v>2.619986970813617</v>
      </c>
      <c r="Y78" s="22">
        <f t="shared" si="47"/>
        <v>1360.6261659641916</v>
      </c>
      <c r="Z78" s="22">
        <f t="shared" si="48"/>
        <v>1296.379461019109</v>
      </c>
      <c r="AA78" s="22">
        <f t="shared" si="49"/>
        <v>1240.0055277138263</v>
      </c>
      <c r="AB78" s="22">
        <f t="shared" si="50"/>
        <v>1202.3448784454827</v>
      </c>
      <c r="AC78" s="22">
        <f t="shared" si="51"/>
        <v>1194.1560755066444</v>
      </c>
      <c r="AD78" s="22">
        <f t="shared" si="52"/>
        <v>0</v>
      </c>
      <c r="AE78" s="22">
        <f t="shared" si="53"/>
        <v>0</v>
      </c>
      <c r="AF78" s="22">
        <f t="shared" si="54"/>
        <v>0</v>
      </c>
      <c r="AG78" s="22">
        <f t="shared" si="55"/>
        <v>0</v>
      </c>
      <c r="AH78" s="22">
        <f t="shared" si="56"/>
        <v>0</v>
      </c>
    </row>
    <row r="79" spans="1:34" ht="16.5">
      <c r="A79" s="16">
        <f>J30</f>
        <v>36.23820889210402</v>
      </c>
      <c r="B79" s="5">
        <f>'[2]Bf'!$P42</f>
        <v>-0.6526372462371004</v>
      </c>
      <c r="C79" s="12">
        <f>'[2]Bf'!$O42</f>
        <v>181.6577317804412</v>
      </c>
      <c r="D79" s="6">
        <f>'[2]Br'!$M42</f>
        <v>-1.463643292735403</v>
      </c>
      <c r="E79" s="19">
        <f t="shared" si="29"/>
        <v>1.6025564150897398</v>
      </c>
      <c r="F79" s="19">
        <f t="shared" si="30"/>
        <v>0.3076300948560455</v>
      </c>
      <c r="G79" s="19">
        <f t="shared" si="31"/>
        <v>85.62702417178468</v>
      </c>
      <c r="H79" s="19">
        <f t="shared" si="32"/>
        <v>0.6899096359818067</v>
      </c>
      <c r="I79" s="19">
        <f t="shared" si="33"/>
        <v>0.7553883644071362</v>
      </c>
      <c r="J79" s="19">
        <f t="shared" si="34"/>
        <v>3.021553457628545</v>
      </c>
      <c r="K79" s="3">
        <f t="shared" si="35"/>
        <v>10.234756882120058</v>
      </c>
      <c r="L79" s="3">
        <f t="shared" si="36"/>
        <v>301.46137936750176</v>
      </c>
      <c r="M79" s="3">
        <f t="shared" si="37"/>
        <v>5.726652116335323</v>
      </c>
      <c r="N79" s="3">
        <f t="shared" si="38"/>
        <v>1203.7774628345023</v>
      </c>
      <c r="O79" s="3">
        <f t="shared" si="39"/>
        <v>1275.0643833932074</v>
      </c>
      <c r="P79" s="3">
        <f t="shared" si="40"/>
        <v>0</v>
      </c>
      <c r="Q79" s="3">
        <f t="shared" si="41"/>
        <v>2796.264634593667</v>
      </c>
      <c r="R79" s="5">
        <f>Q79*J$35*(A79-A78)</f>
        <v>0.02731409338827307</v>
      </c>
      <c r="T79" s="22">
        <f t="shared" si="42"/>
        <v>3.7666237489111882</v>
      </c>
      <c r="U79" s="22">
        <f t="shared" si="43"/>
        <v>3.3487863418261545</v>
      </c>
      <c r="V79" s="22">
        <f t="shared" si="44"/>
        <v>3.021553457628545</v>
      </c>
      <c r="W79" s="22">
        <f t="shared" si="45"/>
        <v>2.816682528823336</v>
      </c>
      <c r="X79" s="22">
        <f t="shared" si="46"/>
        <v>2.7615422277807427</v>
      </c>
      <c r="Y79" s="22">
        <f t="shared" si="47"/>
        <v>1363.420698875822</v>
      </c>
      <c r="Z79" s="22">
        <f t="shared" si="48"/>
        <v>1307.5036473331768</v>
      </c>
      <c r="AA79" s="22">
        <f t="shared" si="49"/>
        <v>1259.373791355303</v>
      </c>
      <c r="AB79" s="22">
        <f t="shared" si="50"/>
        <v>1227.025300282355</v>
      </c>
      <c r="AC79" s="22">
        <f t="shared" si="51"/>
        <v>1217.9984791193801</v>
      </c>
      <c r="AD79" s="22">
        <f t="shared" si="52"/>
        <v>0</v>
      </c>
      <c r="AE79" s="22">
        <f t="shared" si="53"/>
        <v>0</v>
      </c>
      <c r="AF79" s="22">
        <f t="shared" si="54"/>
        <v>0</v>
      </c>
      <c r="AG79" s="22">
        <f t="shared" si="55"/>
        <v>0</v>
      </c>
      <c r="AH79" s="22">
        <f t="shared" si="56"/>
        <v>0</v>
      </c>
    </row>
    <row r="80" spans="2:34" ht="16.5">
      <c r="B80" s="5"/>
      <c r="E80" s="19"/>
      <c r="F80" s="19"/>
      <c r="G80" s="19"/>
      <c r="H80" s="19"/>
      <c r="I80" s="19"/>
      <c r="J80" s="19"/>
      <c r="K80" s="3"/>
      <c r="L80" s="3"/>
      <c r="M80" s="3"/>
      <c r="N80" s="3"/>
      <c r="O80" s="3"/>
      <c r="P80" s="3"/>
      <c r="Q80" s="3"/>
      <c r="R80" s="5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</row>
    <row r="81" spans="1:34" ht="16.5">
      <c r="A81" s="16">
        <f>I31</f>
        <v>41.284249216564326</v>
      </c>
      <c r="B81" s="5">
        <f>'[2]Bf'!$P47</f>
        <v>-0.6091989960299014</v>
      </c>
      <c r="C81" s="12">
        <f>'[2]Bf'!$O47</f>
        <v>165.1876539783805</v>
      </c>
      <c r="D81" s="6">
        <f>'[2]Br'!$M47</f>
        <v>-0.9962057691997916</v>
      </c>
      <c r="E81" s="19">
        <f aca="true" t="shared" si="58" ref="E81:E95">SQRT(B81^2+D81^2)</f>
        <v>1.1677111592130942</v>
      </c>
      <c r="F81" s="19">
        <f aca="true" t="shared" si="59" ref="F81:F95">-B81*$E$30*(1-$E$32)/$E$31/$E$33</f>
        <v>0.2871548413999063</v>
      </c>
      <c r="G81" s="19">
        <f aca="true" t="shared" si="60" ref="G81:G95">C81*$E$30*(1-$E$32)/$E$31/$E$33</f>
        <v>77.8636125281077</v>
      </c>
      <c r="H81" s="19">
        <f aca="true" t="shared" si="61" ref="H81:H95">-D81*$E$30*(1-$E$32)/$E$31/$E$33</f>
        <v>0.4695761344330858</v>
      </c>
      <c r="I81" s="19">
        <f aca="true" t="shared" si="62" ref="I81:I95">E81*$E$30*(1-$E$32)/$E$31/$E$33</f>
        <v>0.5504177040834759</v>
      </c>
      <c r="J81" s="19">
        <f aca="true" t="shared" si="63" ref="J81:J95">E81*E$30/E$31</f>
        <v>2.2016708163339036</v>
      </c>
      <c r="K81" s="3">
        <f aca="true" t="shared" si="64" ref="K81:K95">E$37*E$14/120*E$6*F81^2/E$7*E$4*E$9*(E$9-1)/E$5</f>
        <v>8.917686027535494</v>
      </c>
      <c r="L81" s="3">
        <f aca="true" t="shared" si="65" ref="L81:L95">E$37*E$14/6*F81^2*E$4/E$8/E$5*SQRT(E$6^2+16*E$4^2)*(1+(G81*E$4/F81)^2/15)</f>
        <v>261.20866231522234</v>
      </c>
      <c r="M81" s="3">
        <f aca="true" t="shared" si="66" ref="M81:M95">E$38*E$14*H81^2/8*E$5/E$8/E$4*SQRT(E$6^2+16*E$4^2)</f>
        <v>2.6529460144500967</v>
      </c>
      <c r="N81" s="3">
        <f aca="true" t="shared" si="67" ref="N81:N95">E$37*2*E$14*E$15*I81^2/E$13*E$20</f>
        <v>639.1317836298043</v>
      </c>
      <c r="O81" s="3">
        <f aca="true" t="shared" si="68" ref="O81:O95">(Y81+Z81+AA81+AB81+AC81)/5</f>
        <v>1135.6220864549548</v>
      </c>
      <c r="P81" s="3">
        <f aca="true" t="shared" si="69" ref="P81:P95">(AD81+AE81+AF81+AG81+AH81)/5</f>
        <v>0</v>
      </c>
      <c r="Q81" s="3">
        <f aca="true" t="shared" si="70" ref="Q81:Q95">SUM(K81:P81)</f>
        <v>2047.533164441967</v>
      </c>
      <c r="R81" s="5">
        <f>Q81*J$35*(A82-A81)</f>
        <v>0.011561318837270991</v>
      </c>
      <c r="T81" s="22">
        <f aca="true" t="shared" si="71" ref="T81:T95">SQRT(($B81-$C81*0.8*$E$4)^2+$D81^2)*$E$30/$E$31</f>
        <v>3.0168534899570836</v>
      </c>
      <c r="U81" s="22">
        <f aca="true" t="shared" si="72" ref="U81:U95">SQRT(($B81-$C81*0.4*$E$4)^2+$D81^2)*$E$30/$E$31</f>
        <v>2.570415172164766</v>
      </c>
      <c r="V81" s="22">
        <f aca="true" t="shared" si="73" ref="V81:V95">SQRT(($B81)^2+$D81^2)*$E$30/$E$31</f>
        <v>2.2016708163339036</v>
      </c>
      <c r="W81" s="22">
        <f aca="true" t="shared" si="74" ref="W81:W95">SQRT(($B81+$C81*0.4*$E$4)^2+$D81^2)*$E$30/$E$31</f>
        <v>1.9550871229873483</v>
      </c>
      <c r="X81" s="22">
        <f aca="true" t="shared" si="75" ref="X81:X95">SQRT(($B81+$C81*0.8*$E$4)^2+$D81^2)*$E$30/$E$31</f>
        <v>1.8793796801653662</v>
      </c>
      <c r="Y81" s="22">
        <f aca="true" t="shared" si="76" ref="Y81:Y95">$E$39*$E$14*$E$15*$E$17/$E$33*2/3*$E$21/PI()*($E$22*$E$23*LN((T81+$E$23)/($E$32*T81+$E$23))+$E$24*T81*(1-$E$32)+$E$25*T81^2/2*(1-$E$32^2))</f>
        <v>1258.651803030996</v>
      </c>
      <c r="Z81" s="22">
        <f aca="true" t="shared" si="77" ref="Z81:Z95">$E$39*$E$14*$E$15*$E$17/$E$33*2/3*$E$21/PI()*($E$22*$E$23*LN((U81+$E$23)/($E$32*U81+$E$23))+$E$24*U81*(1-$E$32)+$E$25*U81^2/2*(1-$E$32^2))</f>
        <v>1185.5678881782487</v>
      </c>
      <c r="AA81" s="22">
        <f aca="true" t="shared" si="78" ref="AA81:AA95">$E$39*$E$14*$E$15*$E$17/$E$33*2/3*$E$21/PI()*($E$22*$E$23*LN((V81+$E$23)/($E$32*V81+$E$23))+$E$24*V81*(1-$E$32)+$E$25*V81^2/2*(1-$E$32^2))</f>
        <v>1117.2989065708991</v>
      </c>
      <c r="AB81" s="22">
        <f aca="true" t="shared" si="79" ref="AB81:AB95">$E$39*$E$14*$E$15*$E$17/$E$33*2/3*$E$21/PI()*($E$22*$E$23*LN((W81+$E$23)/($E$32*W81+$E$23))+$E$24*W81*(1-$E$32)+$E$25*W81^2/2*(1-$E$32^2))</f>
        <v>1066.572977090206</v>
      </c>
      <c r="AC81" s="22">
        <f aca="true" t="shared" si="80" ref="AC81:AC95">$E$39*$E$14*$E$15*$E$17/$E$33*2/3*$E$21/PI()*($E$22*$E$23*LN((X81+$E$23)/($E$32*X81+$E$23))+$E$24*X81*(1-$E$32)+$E$25*X81^2/2*(1-$E$32^2))</f>
        <v>1050.0188574044244</v>
      </c>
      <c r="AD81" s="22">
        <f aca="true" t="shared" si="81" ref="AD81:AD95">$E$14*$E$15*$E$17/$E$13/$E$33*($E$26/$E$27*(EXP(-$E$27*$E$32*T81)-EXP(-$E$27*T81))+$E$28/$E$29*(EXP(-$E$29*$E$32*T81)-EXP(-$E$29*T81)))</f>
        <v>0</v>
      </c>
      <c r="AE81" s="22">
        <f aca="true" t="shared" si="82" ref="AE81:AE95">$E$14*$E$15*$E$17/$E$13/$E$33*($E$26/$E$27*(EXP(-$E$27*$E$32*U81)-EXP(-$E$27*U81))+$E$28/$E$29*(EXP(-$E$29*$E$32*U81)-EXP(-$E$29*U81)))</f>
        <v>0</v>
      </c>
      <c r="AF81" s="22">
        <f aca="true" t="shared" si="83" ref="AF81:AF95">$E$14*$E$15*$E$17/$E$13/$E$33*($E$26/$E$27*(EXP(-$E$27*$E$32*V81)-EXP(-$E$27*V81))+$E$28/$E$29*(EXP(-$E$29*$E$32*V81)-EXP(-$E$29*V81)))</f>
        <v>0</v>
      </c>
      <c r="AG81" s="22">
        <f aca="true" t="shared" si="84" ref="AG81:AG95">$E$14*$E$15*$E$17/$E$13/$E$33*($E$26/$E$27*(EXP(-$E$27*$E$32*W81)-EXP(-$E$27*W81))+$E$28/$E$29*(EXP(-$E$29*$E$32*W81)-EXP(-$E$29*W81)))</f>
        <v>0</v>
      </c>
      <c r="AH81" s="22">
        <f aca="true" t="shared" si="85" ref="AH81:AH95">$E$14*$E$15*$E$17/$E$13/$E$33*($E$26/$E$27*(EXP(-$E$27*$E$32*X81)-EXP(-$E$27*X81))+$E$28/$E$29*(EXP(-$E$29*$E$32*X81)-EXP(-$E$29*X81)))</f>
        <v>0</v>
      </c>
    </row>
    <row r="82" spans="1:34" ht="16.5">
      <c r="A82" s="20">
        <f>'[1]coil geom 2'!$A63</f>
        <v>42</v>
      </c>
      <c r="B82" s="5">
        <f>'[2]Bf'!$P48</f>
        <v>-0.6036062565672307</v>
      </c>
      <c r="C82" s="12">
        <f>'[2]Bf'!$O48</f>
        <v>178.0405812419791</v>
      </c>
      <c r="D82" s="6">
        <f>'[2]Br'!$M48</f>
        <v>-1.0020586485015945</v>
      </c>
      <c r="E82" s="19">
        <f t="shared" si="58"/>
        <v>1.1698128260554967</v>
      </c>
      <c r="F82" s="19">
        <f t="shared" si="59"/>
        <v>0.2845186219972805</v>
      </c>
      <c r="G82" s="19">
        <f t="shared" si="60"/>
        <v>83.92202745320722</v>
      </c>
      <c r="H82" s="19">
        <f t="shared" si="61"/>
        <v>0.4723349745470631</v>
      </c>
      <c r="I82" s="19">
        <f t="shared" si="62"/>
        <v>0.5514083554350679</v>
      </c>
      <c r="J82" s="19">
        <f t="shared" si="63"/>
        <v>2.2056334217402718</v>
      </c>
      <c r="K82" s="3">
        <f t="shared" si="64"/>
        <v>8.75470033684073</v>
      </c>
      <c r="L82" s="3">
        <f t="shared" si="65"/>
        <v>261.3208587721553</v>
      </c>
      <c r="M82" s="3">
        <f t="shared" si="66"/>
        <v>2.6842106111507653</v>
      </c>
      <c r="N82" s="3">
        <f t="shared" si="67"/>
        <v>641.4344949847366</v>
      </c>
      <c r="O82" s="3">
        <f t="shared" si="68"/>
        <v>1139.7196293191728</v>
      </c>
      <c r="P82" s="3">
        <f t="shared" si="69"/>
        <v>0</v>
      </c>
      <c r="Q82" s="3">
        <f t="shared" si="70"/>
        <v>2053.9138940240564</v>
      </c>
      <c r="R82" s="5">
        <f aca="true" t="shared" si="86" ref="R82:R94">Q82*J$35</f>
        <v>0.016203052311986297</v>
      </c>
      <c r="T82" s="22">
        <f t="shared" si="71"/>
        <v>3.0895858141826094</v>
      </c>
      <c r="U82" s="22">
        <f t="shared" si="72"/>
        <v>2.603544758697584</v>
      </c>
      <c r="V82" s="22">
        <f t="shared" si="73"/>
        <v>2.2056334217402718</v>
      </c>
      <c r="W82" s="22">
        <f t="shared" si="74"/>
        <v>1.950554009728142</v>
      </c>
      <c r="X82" s="22">
        <f t="shared" si="75"/>
        <v>1.8968320357501767</v>
      </c>
      <c r="Y82" s="22">
        <f t="shared" si="76"/>
        <v>1269.7234043869491</v>
      </c>
      <c r="Z82" s="22">
        <f t="shared" si="77"/>
        <v>1191.3216653946704</v>
      </c>
      <c r="AA82" s="22">
        <f t="shared" si="78"/>
        <v>1118.0777521455718</v>
      </c>
      <c r="AB82" s="22">
        <f t="shared" si="79"/>
        <v>1065.5957050855477</v>
      </c>
      <c r="AC82" s="22">
        <f t="shared" si="80"/>
        <v>1053.8796195831248</v>
      </c>
      <c r="AD82" s="22">
        <f t="shared" si="81"/>
        <v>0</v>
      </c>
      <c r="AE82" s="22">
        <f t="shared" si="82"/>
        <v>0</v>
      </c>
      <c r="AF82" s="22">
        <f t="shared" si="83"/>
        <v>0</v>
      </c>
      <c r="AG82" s="22">
        <f t="shared" si="84"/>
        <v>0</v>
      </c>
      <c r="AH82" s="22">
        <f t="shared" si="85"/>
        <v>0</v>
      </c>
    </row>
    <row r="83" spans="1:34" ht="16.5">
      <c r="A83" s="20">
        <f>'[1]coil geom 2'!$A64</f>
        <v>43</v>
      </c>
      <c r="B83" s="5">
        <f>'[2]Bf'!$P49</f>
        <v>-0.5973385358568848</v>
      </c>
      <c r="C83" s="12">
        <f>'[2]Bf'!$O49</f>
        <v>186.95603637908826</v>
      </c>
      <c r="D83" s="6">
        <f>'[2]Br'!$M49</f>
        <v>-1.0854266139488287</v>
      </c>
      <c r="E83" s="19">
        <f t="shared" si="58"/>
        <v>1.2389367460399527</v>
      </c>
      <c r="F83" s="19">
        <f t="shared" si="59"/>
        <v>0.2815642403284868</v>
      </c>
      <c r="G83" s="19">
        <f t="shared" si="60"/>
        <v>88.1244574023513</v>
      </c>
      <c r="H83" s="19">
        <f t="shared" si="61"/>
        <v>0.5116316822761389</v>
      </c>
      <c r="I83" s="19">
        <f t="shared" si="62"/>
        <v>0.5839909243648139</v>
      </c>
      <c r="J83" s="19">
        <f t="shared" si="63"/>
        <v>2.3359636974592557</v>
      </c>
      <c r="K83" s="3">
        <f t="shared" si="64"/>
        <v>8.573830353248077</v>
      </c>
      <c r="L83" s="3">
        <f t="shared" si="65"/>
        <v>259.8119368325117</v>
      </c>
      <c r="M83" s="3">
        <f t="shared" si="66"/>
        <v>3.1494247747454684</v>
      </c>
      <c r="N83" s="3">
        <f t="shared" si="67"/>
        <v>719.4785027543777</v>
      </c>
      <c r="O83" s="3">
        <f t="shared" si="68"/>
        <v>1166.29113830893</v>
      </c>
      <c r="P83" s="3">
        <f t="shared" si="69"/>
        <v>0</v>
      </c>
      <c r="Q83" s="3">
        <f t="shared" si="70"/>
        <v>2157.304833023813</v>
      </c>
      <c r="R83" s="5">
        <f t="shared" si="86"/>
        <v>0.01701868961697393</v>
      </c>
      <c r="T83" s="22">
        <f t="shared" si="71"/>
        <v>3.22942216836369</v>
      </c>
      <c r="U83" s="22">
        <f t="shared" si="72"/>
        <v>2.7335699701848832</v>
      </c>
      <c r="V83" s="22">
        <f t="shared" si="73"/>
        <v>2.3359636974592557</v>
      </c>
      <c r="W83" s="22">
        <f t="shared" si="74"/>
        <v>2.093354337748782</v>
      </c>
      <c r="X83" s="22">
        <f t="shared" si="75"/>
        <v>2.061218752211651</v>
      </c>
      <c r="Y83" s="22">
        <f t="shared" si="76"/>
        <v>1290.4207189635924</v>
      </c>
      <c r="Z83" s="22">
        <f t="shared" si="77"/>
        <v>1213.3645870459625</v>
      </c>
      <c r="AA83" s="22">
        <f t="shared" si="78"/>
        <v>1143.1156756239225</v>
      </c>
      <c r="AB83" s="22">
        <f t="shared" si="79"/>
        <v>1095.5815113989368</v>
      </c>
      <c r="AC83" s="22">
        <f t="shared" si="80"/>
        <v>1088.973198512235</v>
      </c>
      <c r="AD83" s="22">
        <f t="shared" si="81"/>
        <v>0</v>
      </c>
      <c r="AE83" s="22">
        <f t="shared" si="82"/>
        <v>0</v>
      </c>
      <c r="AF83" s="22">
        <f t="shared" si="83"/>
        <v>0</v>
      </c>
      <c r="AG83" s="22">
        <f t="shared" si="84"/>
        <v>0</v>
      </c>
      <c r="AH83" s="22">
        <f t="shared" si="85"/>
        <v>0</v>
      </c>
    </row>
    <row r="84" spans="1:34" ht="16.5">
      <c r="A84" s="20">
        <f>'[1]coil geom 2'!$A65</f>
        <v>44</v>
      </c>
      <c r="B84" s="5">
        <f>'[2]Bf'!$P50</f>
        <v>-0.5899700995025388</v>
      </c>
      <c r="C84" s="12">
        <f>'[2]Bf'!$O50</f>
        <v>192.78678151772814</v>
      </c>
      <c r="D84" s="6">
        <f>'[2]Br'!$M50</f>
        <v>-1.1637762674259693</v>
      </c>
      <c r="E84" s="19">
        <f t="shared" si="58"/>
        <v>1.3047758117511823</v>
      </c>
      <c r="F84" s="19">
        <f t="shared" si="59"/>
        <v>0.27809102026987453</v>
      </c>
      <c r="G84" s="19">
        <f t="shared" si="60"/>
        <v>90.87286425535146</v>
      </c>
      <c r="H84" s="19">
        <f t="shared" si="61"/>
        <v>0.5485629353881543</v>
      </c>
      <c r="I84" s="19">
        <f t="shared" si="62"/>
        <v>0.6150251292722989</v>
      </c>
      <c r="J84" s="19">
        <f t="shared" si="63"/>
        <v>2.4601005170891956</v>
      </c>
      <c r="K84" s="3">
        <f t="shared" si="64"/>
        <v>8.363610957752849</v>
      </c>
      <c r="L84" s="3">
        <f t="shared" si="65"/>
        <v>256.49785684754954</v>
      </c>
      <c r="M84" s="3">
        <f t="shared" si="66"/>
        <v>3.620506241668037</v>
      </c>
      <c r="N84" s="3">
        <f t="shared" si="67"/>
        <v>797.9787903026916</v>
      </c>
      <c r="O84" s="3">
        <f t="shared" si="68"/>
        <v>1189.7454684293086</v>
      </c>
      <c r="P84" s="3">
        <f t="shared" si="69"/>
        <v>0</v>
      </c>
      <c r="Q84" s="3">
        <f t="shared" si="70"/>
        <v>2256.206232778971</v>
      </c>
      <c r="R84" s="5">
        <f t="shared" si="86"/>
        <v>0.0177989095466526</v>
      </c>
      <c r="T84" s="22">
        <f t="shared" si="71"/>
        <v>3.34676527449458</v>
      </c>
      <c r="U84" s="22">
        <f t="shared" si="72"/>
        <v>2.8506343094172117</v>
      </c>
      <c r="V84" s="22">
        <f t="shared" si="73"/>
        <v>2.4601005170891956</v>
      </c>
      <c r="W84" s="22">
        <f t="shared" si="74"/>
        <v>2.2313165546445277</v>
      </c>
      <c r="X84" s="22">
        <f t="shared" si="75"/>
        <v>2.214983748150568</v>
      </c>
      <c r="Y84" s="22">
        <f t="shared" si="76"/>
        <v>1307.2187209718916</v>
      </c>
      <c r="Z84" s="22">
        <f t="shared" si="77"/>
        <v>1232.5138166029817</v>
      </c>
      <c r="AA84" s="22">
        <f t="shared" si="78"/>
        <v>1165.9835836085122</v>
      </c>
      <c r="AB84" s="22">
        <f t="shared" si="79"/>
        <v>1123.0999134399476</v>
      </c>
      <c r="AC84" s="22">
        <f t="shared" si="80"/>
        <v>1119.911307523211</v>
      </c>
      <c r="AD84" s="22">
        <f t="shared" si="81"/>
        <v>0</v>
      </c>
      <c r="AE84" s="22">
        <f t="shared" si="82"/>
        <v>0</v>
      </c>
      <c r="AF84" s="22">
        <f t="shared" si="83"/>
        <v>0</v>
      </c>
      <c r="AG84" s="22">
        <f t="shared" si="84"/>
        <v>0</v>
      </c>
      <c r="AH84" s="22">
        <f t="shared" si="85"/>
        <v>0</v>
      </c>
    </row>
    <row r="85" spans="1:34" ht="16.5">
      <c r="A85" s="20">
        <f>'[1]coil geom 2'!$A66</f>
        <v>45</v>
      </c>
      <c r="B85" s="5">
        <f>'[2]Bf'!$P51</f>
        <v>-0.5820132667816189</v>
      </c>
      <c r="C85" s="12">
        <f>'[2]Bf'!$O51</f>
        <v>196.4470854530454</v>
      </c>
      <c r="D85" s="6">
        <f>'[2]Br'!$M51</f>
        <v>-1.239075168627491</v>
      </c>
      <c r="E85" s="19">
        <f t="shared" si="58"/>
        <v>1.3689582594875043</v>
      </c>
      <c r="F85" s="19">
        <f t="shared" si="59"/>
        <v>0.27434045099298554</v>
      </c>
      <c r="G85" s="19">
        <f t="shared" si="60"/>
        <v>92.59820195759858</v>
      </c>
      <c r="H85" s="19">
        <f t="shared" si="61"/>
        <v>0.5840561718724916</v>
      </c>
      <c r="I85" s="19">
        <f t="shared" si="62"/>
        <v>0.6452784631098298</v>
      </c>
      <c r="J85" s="19">
        <f t="shared" si="63"/>
        <v>2.58111385243932</v>
      </c>
      <c r="K85" s="3">
        <f t="shared" si="64"/>
        <v>8.139534879176551</v>
      </c>
      <c r="L85" s="3">
        <f t="shared" si="65"/>
        <v>252.0344782867311</v>
      </c>
      <c r="M85" s="3">
        <f t="shared" si="66"/>
        <v>4.10417258382897</v>
      </c>
      <c r="N85" s="3">
        <f t="shared" si="67"/>
        <v>878.4154524044988</v>
      </c>
      <c r="O85" s="3">
        <f t="shared" si="68"/>
        <v>1211.1277719596508</v>
      </c>
      <c r="P85" s="3">
        <f t="shared" si="69"/>
        <v>0</v>
      </c>
      <c r="Q85" s="3">
        <f t="shared" si="70"/>
        <v>2353.8214101138865</v>
      </c>
      <c r="R85" s="5">
        <f t="shared" si="86"/>
        <v>0.01856898263949421</v>
      </c>
      <c r="T85" s="22">
        <f t="shared" si="71"/>
        <v>3.4502339693463098</v>
      </c>
      <c r="U85" s="22">
        <f t="shared" si="72"/>
        <v>2.9603380590970234</v>
      </c>
      <c r="V85" s="22">
        <f t="shared" si="73"/>
        <v>2.58111385243932</v>
      </c>
      <c r="W85" s="22">
        <f t="shared" si="74"/>
        <v>2.366380427695141</v>
      </c>
      <c r="X85" s="22">
        <f t="shared" si="75"/>
        <v>2.3614453735184746</v>
      </c>
      <c r="Y85" s="22">
        <f t="shared" si="76"/>
        <v>1321.6197913692554</v>
      </c>
      <c r="Z85" s="22">
        <f t="shared" si="77"/>
        <v>1249.8979141331577</v>
      </c>
      <c r="AA85" s="22">
        <f t="shared" si="78"/>
        <v>1187.4322688930451</v>
      </c>
      <c r="AB85" s="22">
        <f t="shared" si="79"/>
        <v>1148.8039809215036</v>
      </c>
      <c r="AC85" s="22">
        <f t="shared" si="80"/>
        <v>1147.8849044812926</v>
      </c>
      <c r="AD85" s="22">
        <f t="shared" si="81"/>
        <v>0</v>
      </c>
      <c r="AE85" s="22">
        <f t="shared" si="82"/>
        <v>0</v>
      </c>
      <c r="AF85" s="22">
        <f t="shared" si="83"/>
        <v>0</v>
      </c>
      <c r="AG85" s="22">
        <f t="shared" si="84"/>
        <v>0</v>
      </c>
      <c r="AH85" s="22">
        <f t="shared" si="85"/>
        <v>0</v>
      </c>
    </row>
    <row r="86" spans="1:34" ht="16.5">
      <c r="A86" s="20">
        <f>'[1]coil geom 2'!$A67</f>
        <v>46</v>
      </c>
      <c r="B86" s="5">
        <f>'[2]Bf'!$P52</f>
        <v>-0.5731696417058778</v>
      </c>
      <c r="C86" s="12">
        <f>'[2]Bf'!$O52</f>
        <v>198.3951260814957</v>
      </c>
      <c r="D86" s="6">
        <f>'[2]Br'!$M52</f>
        <v>-1.3126336149754054</v>
      </c>
      <c r="E86" s="19">
        <f t="shared" si="58"/>
        <v>1.4323164613089683</v>
      </c>
      <c r="F86" s="19">
        <f t="shared" si="59"/>
        <v>0.27017187919202346</v>
      </c>
      <c r="G86" s="19">
        <f t="shared" si="60"/>
        <v>93.51643935022186</v>
      </c>
      <c r="H86" s="19">
        <f t="shared" si="61"/>
        <v>0.6187290195500378</v>
      </c>
      <c r="I86" s="19">
        <f t="shared" si="62"/>
        <v>0.6751432766009748</v>
      </c>
      <c r="J86" s="19">
        <f t="shared" si="63"/>
        <v>2.7005731064038994</v>
      </c>
      <c r="K86" s="3">
        <f t="shared" si="64"/>
        <v>7.894055567449475</v>
      </c>
      <c r="L86" s="3">
        <f t="shared" si="65"/>
        <v>246.3570029667655</v>
      </c>
      <c r="M86" s="3">
        <f t="shared" si="66"/>
        <v>4.605930189063649</v>
      </c>
      <c r="N86" s="3">
        <f t="shared" si="67"/>
        <v>961.606788489122</v>
      </c>
      <c r="O86" s="3">
        <f t="shared" si="68"/>
        <v>1231.018067983939</v>
      </c>
      <c r="P86" s="3">
        <f t="shared" si="69"/>
        <v>0</v>
      </c>
      <c r="Q86" s="3">
        <f t="shared" si="70"/>
        <v>2451.4818451963397</v>
      </c>
      <c r="R86" s="5">
        <f t="shared" si="86"/>
        <v>0.019339412764659815</v>
      </c>
      <c r="T86" s="22">
        <f t="shared" si="71"/>
        <v>3.5439106683289414</v>
      </c>
      <c r="U86" s="22">
        <f t="shared" si="72"/>
        <v>3.065340767352537</v>
      </c>
      <c r="V86" s="22">
        <f t="shared" si="73"/>
        <v>2.7005731064038994</v>
      </c>
      <c r="W86" s="22">
        <f t="shared" si="74"/>
        <v>2.4999292138401423</v>
      </c>
      <c r="X86" s="22">
        <f t="shared" si="75"/>
        <v>2.503191349763656</v>
      </c>
      <c r="Y86" s="22">
        <f t="shared" si="76"/>
        <v>1334.3390617187931</v>
      </c>
      <c r="Z86" s="22">
        <f t="shared" si="77"/>
        <v>1266.0566105272517</v>
      </c>
      <c r="AA86" s="22">
        <f t="shared" si="78"/>
        <v>1207.8499886173545</v>
      </c>
      <c r="AB86" s="22">
        <f t="shared" si="79"/>
        <v>1173.1315740220405</v>
      </c>
      <c r="AC86" s="22">
        <f t="shared" si="80"/>
        <v>1173.7131050342557</v>
      </c>
      <c r="AD86" s="22">
        <f t="shared" si="81"/>
        <v>0</v>
      </c>
      <c r="AE86" s="22">
        <f t="shared" si="82"/>
        <v>0</v>
      </c>
      <c r="AF86" s="22">
        <f t="shared" si="83"/>
        <v>0</v>
      </c>
      <c r="AG86" s="22">
        <f t="shared" si="84"/>
        <v>0</v>
      </c>
      <c r="AH86" s="22">
        <f t="shared" si="85"/>
        <v>0</v>
      </c>
    </row>
    <row r="87" spans="1:34" ht="16.5">
      <c r="A87" s="20">
        <f>'[1]coil geom 2'!$A68</f>
        <v>47</v>
      </c>
      <c r="B87" s="5">
        <f>'[2]Bf'!$P53</f>
        <v>-0.5638422032320918</v>
      </c>
      <c r="C87" s="12">
        <f>'[2]Bf'!$O53</f>
        <v>198.77989350058206</v>
      </c>
      <c r="D87" s="6">
        <f>'[2]Br'!$M53</f>
        <v>-1.3853539176118572</v>
      </c>
      <c r="E87" s="19">
        <f t="shared" si="58"/>
        <v>1.495701677203091</v>
      </c>
      <c r="F87" s="19">
        <f t="shared" si="59"/>
        <v>0.2657752548819664</v>
      </c>
      <c r="G87" s="19">
        <f t="shared" si="60"/>
        <v>93.69780509101204</v>
      </c>
      <c r="H87" s="19">
        <f t="shared" si="61"/>
        <v>0.6530067959518534</v>
      </c>
      <c r="I87" s="19">
        <f t="shared" si="62"/>
        <v>0.7050208235696869</v>
      </c>
      <c r="J87" s="19">
        <f t="shared" si="63"/>
        <v>2.820083294278748</v>
      </c>
      <c r="K87" s="3">
        <f t="shared" si="64"/>
        <v>7.6392193196886815</v>
      </c>
      <c r="L87" s="3">
        <f t="shared" si="65"/>
        <v>239.82060535622355</v>
      </c>
      <c r="M87" s="3">
        <f t="shared" si="66"/>
        <v>5.130406556082064</v>
      </c>
      <c r="N87" s="3">
        <f t="shared" si="67"/>
        <v>1048.599184131387</v>
      </c>
      <c r="O87" s="3">
        <f t="shared" si="68"/>
        <v>1249.836067669221</v>
      </c>
      <c r="P87" s="3">
        <f t="shared" si="69"/>
        <v>0</v>
      </c>
      <c r="Q87" s="3">
        <f t="shared" si="70"/>
        <v>2551.025483032602</v>
      </c>
      <c r="R87" s="5">
        <f t="shared" si="86"/>
        <v>0.02012469922475885</v>
      </c>
      <c r="T87" s="22">
        <f t="shared" si="71"/>
        <v>3.630716594749647</v>
      </c>
      <c r="U87" s="22">
        <f t="shared" si="72"/>
        <v>3.167892696205244</v>
      </c>
      <c r="V87" s="22">
        <f t="shared" si="73"/>
        <v>2.820083294278748</v>
      </c>
      <c r="W87" s="22">
        <f t="shared" si="74"/>
        <v>2.6332641241222112</v>
      </c>
      <c r="X87" s="22">
        <f t="shared" si="75"/>
        <v>2.6418127520374424</v>
      </c>
      <c r="Y87" s="22">
        <f t="shared" si="76"/>
        <v>1345.8640023453454</v>
      </c>
      <c r="Z87" s="22">
        <f t="shared" si="77"/>
        <v>1281.4070311696337</v>
      </c>
      <c r="AA87" s="22">
        <f t="shared" si="78"/>
        <v>1227.57742088259</v>
      </c>
      <c r="AB87" s="22">
        <f t="shared" si="79"/>
        <v>1196.4347456902929</v>
      </c>
      <c r="AC87" s="22">
        <f t="shared" si="80"/>
        <v>1197.8971382582422</v>
      </c>
      <c r="AD87" s="22">
        <f t="shared" si="81"/>
        <v>0</v>
      </c>
      <c r="AE87" s="22">
        <f t="shared" si="82"/>
        <v>0</v>
      </c>
      <c r="AF87" s="22">
        <f t="shared" si="83"/>
        <v>0</v>
      </c>
      <c r="AG87" s="22">
        <f t="shared" si="84"/>
        <v>0</v>
      </c>
      <c r="AH87" s="22">
        <f t="shared" si="85"/>
        <v>0</v>
      </c>
    </row>
    <row r="88" spans="1:34" ht="16.5">
      <c r="A88" s="20">
        <f>'[1]coil geom 2'!$A69</f>
        <v>48</v>
      </c>
      <c r="B88" s="5">
        <f>'[2]Bf'!$P54</f>
        <v>-0.553885694261746</v>
      </c>
      <c r="C88" s="12">
        <f>'[2]Bf'!$O54</f>
        <v>197.80678894011174</v>
      </c>
      <c r="D88" s="6">
        <f>'[2]Br'!$M54</f>
        <v>-1.4583924395940684</v>
      </c>
      <c r="E88" s="19">
        <f t="shared" si="58"/>
        <v>1.5600313683298022</v>
      </c>
      <c r="F88" s="19">
        <f t="shared" si="59"/>
        <v>0.2610821090086005</v>
      </c>
      <c r="G88" s="19">
        <f t="shared" si="60"/>
        <v>93.23911804860322</v>
      </c>
      <c r="H88" s="19">
        <f t="shared" si="61"/>
        <v>0.6874345696884602</v>
      </c>
      <c r="I88" s="19">
        <f t="shared" si="62"/>
        <v>0.7353435627291077</v>
      </c>
      <c r="J88" s="19">
        <f t="shared" si="63"/>
        <v>2.941374250916431</v>
      </c>
      <c r="K88" s="3">
        <f t="shared" si="64"/>
        <v>7.371809716307571</v>
      </c>
      <c r="L88" s="3">
        <f t="shared" si="65"/>
        <v>232.41809615639326</v>
      </c>
      <c r="M88" s="3">
        <f t="shared" si="66"/>
        <v>5.685636834338959</v>
      </c>
      <c r="N88" s="3">
        <f t="shared" si="67"/>
        <v>1140.738807171739</v>
      </c>
      <c r="O88" s="3">
        <f t="shared" si="68"/>
        <v>1267.9915809663876</v>
      </c>
      <c r="P88" s="3">
        <f t="shared" si="69"/>
        <v>0</v>
      </c>
      <c r="Q88" s="3">
        <f t="shared" si="70"/>
        <v>2654.205930845166</v>
      </c>
      <c r="R88" s="5">
        <f t="shared" si="86"/>
        <v>0.020938675992891842</v>
      </c>
      <c r="T88" s="22">
        <f t="shared" si="71"/>
        <v>3.713549884696777</v>
      </c>
      <c r="U88" s="22">
        <f t="shared" si="72"/>
        <v>3.270217231235084</v>
      </c>
      <c r="V88" s="22">
        <f t="shared" si="73"/>
        <v>2.941374250916431</v>
      </c>
      <c r="W88" s="22">
        <f t="shared" si="74"/>
        <v>2.7681289672978493</v>
      </c>
      <c r="X88" s="22">
        <f t="shared" si="75"/>
        <v>2.7797279050987425</v>
      </c>
      <c r="Y88" s="22">
        <f t="shared" si="76"/>
        <v>1356.633999699159</v>
      </c>
      <c r="Z88" s="22">
        <f t="shared" si="77"/>
        <v>1296.3181497397911</v>
      </c>
      <c r="AA88" s="22">
        <f t="shared" si="78"/>
        <v>1246.9302585848513</v>
      </c>
      <c r="AB88" s="22">
        <f t="shared" si="79"/>
        <v>1219.0842409599761</v>
      </c>
      <c r="AC88" s="22">
        <f t="shared" si="80"/>
        <v>1220.9912558481597</v>
      </c>
      <c r="AD88" s="22">
        <f t="shared" si="81"/>
        <v>0</v>
      </c>
      <c r="AE88" s="22">
        <f t="shared" si="82"/>
        <v>0</v>
      </c>
      <c r="AF88" s="22">
        <f t="shared" si="83"/>
        <v>0</v>
      </c>
      <c r="AG88" s="22">
        <f t="shared" si="84"/>
        <v>0</v>
      </c>
      <c r="AH88" s="22">
        <f t="shared" si="85"/>
        <v>0</v>
      </c>
    </row>
    <row r="89" spans="1:34" ht="16.5">
      <c r="A89" s="20">
        <f>'[1]coil geom 2'!$A70</f>
        <v>49</v>
      </c>
      <c r="B89" s="5">
        <f>'[2]Bf'!$P55</f>
        <v>-0.5431440402046857</v>
      </c>
      <c r="C89" s="12">
        <f>'[2]Bf'!$O55</f>
        <v>195.4771629223311</v>
      </c>
      <c r="D89" s="6">
        <f>'[2]Br'!$M55</f>
        <v>-1.5324290050316072</v>
      </c>
      <c r="E89" s="19">
        <f t="shared" si="58"/>
        <v>1.6258364320779723</v>
      </c>
      <c r="F89" s="19">
        <f t="shared" si="59"/>
        <v>0.2560188735350863</v>
      </c>
      <c r="G89" s="19">
        <f t="shared" si="60"/>
        <v>92.14101481137453</v>
      </c>
      <c r="H89" s="19">
        <f t="shared" si="61"/>
        <v>0.7223327857796876</v>
      </c>
      <c r="I89" s="19">
        <f t="shared" si="62"/>
        <v>0.7663617403148585</v>
      </c>
      <c r="J89" s="19">
        <f t="shared" si="63"/>
        <v>3.065446961259434</v>
      </c>
      <c r="K89" s="3">
        <f t="shared" si="64"/>
        <v>7.088655273417012</v>
      </c>
      <c r="L89" s="3">
        <f t="shared" si="65"/>
        <v>224.07465091740792</v>
      </c>
      <c r="M89" s="3">
        <f t="shared" si="66"/>
        <v>6.277562344418577</v>
      </c>
      <c r="N89" s="3">
        <f t="shared" si="67"/>
        <v>1239.0055630780244</v>
      </c>
      <c r="O89" s="3">
        <f t="shared" si="68"/>
        <v>1285.698345726367</v>
      </c>
      <c r="P89" s="3">
        <f t="shared" si="69"/>
        <v>0</v>
      </c>
      <c r="Q89" s="3">
        <f t="shared" si="70"/>
        <v>2762.144777339635</v>
      </c>
      <c r="R89" s="5">
        <f t="shared" si="86"/>
        <v>0.021790191132515728</v>
      </c>
      <c r="T89" s="22">
        <f t="shared" si="71"/>
        <v>3.7937565213753337</v>
      </c>
      <c r="U89" s="22">
        <f t="shared" si="72"/>
        <v>3.3734795332919707</v>
      </c>
      <c r="V89" s="22">
        <f t="shared" si="73"/>
        <v>3.065446961259434</v>
      </c>
      <c r="W89" s="22">
        <f t="shared" si="74"/>
        <v>2.9055793356476296</v>
      </c>
      <c r="X89" s="22">
        <f t="shared" si="75"/>
        <v>2.91832876350203</v>
      </c>
      <c r="Y89" s="22">
        <f t="shared" si="76"/>
        <v>1366.8564412902733</v>
      </c>
      <c r="Z89" s="22">
        <f t="shared" si="77"/>
        <v>1310.9730587239214</v>
      </c>
      <c r="AA89" s="22">
        <f t="shared" si="78"/>
        <v>1266.0727228597907</v>
      </c>
      <c r="AB89" s="22">
        <f t="shared" si="79"/>
        <v>1241.2864617751732</v>
      </c>
      <c r="AC89" s="22">
        <f t="shared" si="80"/>
        <v>1243.3030439826764</v>
      </c>
      <c r="AD89" s="22">
        <f t="shared" si="81"/>
        <v>0</v>
      </c>
      <c r="AE89" s="22">
        <f t="shared" si="82"/>
        <v>0</v>
      </c>
      <c r="AF89" s="22">
        <f t="shared" si="83"/>
        <v>0</v>
      </c>
      <c r="AG89" s="22">
        <f t="shared" si="84"/>
        <v>0</v>
      </c>
      <c r="AH89" s="22">
        <f t="shared" si="85"/>
        <v>0</v>
      </c>
    </row>
    <row r="90" spans="1:34" ht="16.5">
      <c r="A90" s="20">
        <f>'[1]coil geom 2'!$A71</f>
        <v>50</v>
      </c>
      <c r="B90" s="5">
        <f>'[2]Bf'!$P56</f>
        <v>-0.5318523069431151</v>
      </c>
      <c r="C90" s="12">
        <f>'[2]Bf'!$O56</f>
        <v>191.67859495808676</v>
      </c>
      <c r="D90" s="6">
        <f>'[2]Br'!$M56</f>
        <v>-1.6083404901146503</v>
      </c>
      <c r="E90" s="19">
        <f t="shared" si="58"/>
        <v>1.6939970509251032</v>
      </c>
      <c r="F90" s="19">
        <f t="shared" si="59"/>
        <v>0.25069635019708464</v>
      </c>
      <c r="G90" s="19">
        <f t="shared" si="60"/>
        <v>90.35050434036613</v>
      </c>
      <c r="H90" s="19">
        <f t="shared" si="61"/>
        <v>0.7581147726206222</v>
      </c>
      <c r="I90" s="19">
        <f t="shared" si="62"/>
        <v>0.7984902431888301</v>
      </c>
      <c r="J90" s="19">
        <f t="shared" si="63"/>
        <v>3.1939609727553204</v>
      </c>
      <c r="K90" s="3">
        <f t="shared" si="64"/>
        <v>6.796978787615626</v>
      </c>
      <c r="L90" s="3">
        <f t="shared" si="65"/>
        <v>214.9558094843928</v>
      </c>
      <c r="M90" s="3">
        <f t="shared" si="66"/>
        <v>6.914906282467658</v>
      </c>
      <c r="N90" s="3">
        <f t="shared" si="67"/>
        <v>1345.069899650955</v>
      </c>
      <c r="O90" s="3">
        <f t="shared" si="68"/>
        <v>1303.212254094335</v>
      </c>
      <c r="P90" s="3">
        <f t="shared" si="69"/>
        <v>0</v>
      </c>
      <c r="Q90" s="3">
        <f t="shared" si="70"/>
        <v>2876.949848299766</v>
      </c>
      <c r="R90" s="5">
        <f t="shared" si="86"/>
        <v>0.022695872999638107</v>
      </c>
      <c r="T90" s="22">
        <f t="shared" si="71"/>
        <v>3.873090966501848</v>
      </c>
      <c r="U90" s="22">
        <f t="shared" si="72"/>
        <v>3.4794389915552655</v>
      </c>
      <c r="V90" s="22">
        <f t="shared" si="73"/>
        <v>3.1939609727553204</v>
      </c>
      <c r="W90" s="22">
        <f t="shared" si="74"/>
        <v>3.0472129287900436</v>
      </c>
      <c r="X90" s="22">
        <f t="shared" si="75"/>
        <v>3.0592246582522122</v>
      </c>
      <c r="Y90" s="22">
        <f t="shared" si="76"/>
        <v>1376.773257799845</v>
      </c>
      <c r="Z90" s="22">
        <f t="shared" si="77"/>
        <v>1325.617186901027</v>
      </c>
      <c r="AA90" s="22">
        <f t="shared" si="78"/>
        <v>1285.2435111745704</v>
      </c>
      <c r="AB90" s="22">
        <f t="shared" si="79"/>
        <v>1263.2994452084808</v>
      </c>
      <c r="AC90" s="22">
        <f t="shared" si="80"/>
        <v>1265.1278693877523</v>
      </c>
      <c r="AD90" s="22">
        <f t="shared" si="81"/>
        <v>0</v>
      </c>
      <c r="AE90" s="22">
        <f t="shared" si="82"/>
        <v>0</v>
      </c>
      <c r="AF90" s="22">
        <f t="shared" si="83"/>
        <v>0</v>
      </c>
      <c r="AG90" s="22">
        <f t="shared" si="84"/>
        <v>0</v>
      </c>
      <c r="AH90" s="22">
        <f t="shared" si="85"/>
        <v>0</v>
      </c>
    </row>
    <row r="91" spans="1:34" ht="16.5">
      <c r="A91" s="20">
        <f>'[1]coil geom 2'!$A72</f>
        <v>51</v>
      </c>
      <c r="B91" s="5">
        <f>'[2]Bf'!$P57</f>
        <v>-0.5197396600150359</v>
      </c>
      <c r="C91" s="12">
        <f>'[2]Bf'!$O57</f>
        <v>186.28593034491297</v>
      </c>
      <c r="D91" s="6">
        <f>'[2]Br'!$M57</f>
        <v>-1.68723168296781</v>
      </c>
      <c r="E91" s="19">
        <f t="shared" si="58"/>
        <v>1.7654687950238412</v>
      </c>
      <c r="F91" s="19">
        <f t="shared" si="59"/>
        <v>0.24498687721660894</v>
      </c>
      <c r="G91" s="19">
        <f t="shared" si="60"/>
        <v>87.80859313924721</v>
      </c>
      <c r="H91" s="19">
        <f t="shared" si="61"/>
        <v>0.7953012882242799</v>
      </c>
      <c r="I91" s="19">
        <f t="shared" si="62"/>
        <v>0.8321794932942922</v>
      </c>
      <c r="J91" s="19">
        <f t="shared" si="63"/>
        <v>3.328717973177169</v>
      </c>
      <c r="K91" s="3">
        <f t="shared" si="64"/>
        <v>6.490909228547815</v>
      </c>
      <c r="L91" s="3">
        <f t="shared" si="65"/>
        <v>204.89437865748616</v>
      </c>
      <c r="M91" s="3">
        <f t="shared" si="66"/>
        <v>7.609914048469584</v>
      </c>
      <c r="N91" s="3">
        <f t="shared" si="67"/>
        <v>1460.96444114693</v>
      </c>
      <c r="O91" s="3">
        <f t="shared" si="68"/>
        <v>1320.7893447696965</v>
      </c>
      <c r="P91" s="3">
        <f t="shared" si="69"/>
        <v>0</v>
      </c>
      <c r="Q91" s="3">
        <f t="shared" si="70"/>
        <v>3000.74898785113</v>
      </c>
      <c r="R91" s="5">
        <f t="shared" si="86"/>
        <v>0.02367250787229073</v>
      </c>
      <c r="T91" s="22">
        <f t="shared" si="71"/>
        <v>3.953257953291931</v>
      </c>
      <c r="U91" s="22">
        <f t="shared" si="72"/>
        <v>3.589865009919949</v>
      </c>
      <c r="V91" s="22">
        <f t="shared" si="73"/>
        <v>3.328717973177169</v>
      </c>
      <c r="W91" s="22">
        <f t="shared" si="74"/>
        <v>3.1949876544020333</v>
      </c>
      <c r="X91" s="22">
        <f t="shared" si="75"/>
        <v>3.204665207152474</v>
      </c>
      <c r="Y91" s="22">
        <f t="shared" si="76"/>
        <v>1386.602304846354</v>
      </c>
      <c r="Z91" s="22">
        <f t="shared" si="77"/>
        <v>1340.4710884458134</v>
      </c>
      <c r="AA91" s="22">
        <f t="shared" si="78"/>
        <v>1304.6679346062504</v>
      </c>
      <c r="AB91" s="22">
        <f t="shared" si="79"/>
        <v>1285.3940749674605</v>
      </c>
      <c r="AC91" s="22">
        <f t="shared" si="80"/>
        <v>1286.8113209826047</v>
      </c>
      <c r="AD91" s="22">
        <f t="shared" si="81"/>
        <v>0</v>
      </c>
      <c r="AE91" s="22">
        <f t="shared" si="82"/>
        <v>0</v>
      </c>
      <c r="AF91" s="22">
        <f t="shared" si="83"/>
        <v>0</v>
      </c>
      <c r="AG91" s="22">
        <f t="shared" si="84"/>
        <v>0</v>
      </c>
      <c r="AH91" s="22">
        <f t="shared" si="85"/>
        <v>0</v>
      </c>
    </row>
    <row r="92" spans="1:34" ht="16.5">
      <c r="A92" s="20">
        <f>'[1]coil geom 2'!$A73</f>
        <v>52</v>
      </c>
      <c r="B92" s="5">
        <f>'[2]Bf'!$P58</f>
        <v>-0.507115608884023</v>
      </c>
      <c r="C92" s="12">
        <f>'[2]Bf'!$O58</f>
        <v>179.04529282170077</v>
      </c>
      <c r="D92" s="6">
        <f>'[2]Br'!$M58</f>
        <v>-1.7698720892038968</v>
      </c>
      <c r="E92" s="19">
        <f t="shared" si="58"/>
        <v>1.8410902891810548</v>
      </c>
      <c r="F92" s="19">
        <f t="shared" si="59"/>
        <v>0.2390363463983139</v>
      </c>
      <c r="G92" s="19">
        <f t="shared" si="60"/>
        <v>84.39561292561902</v>
      </c>
      <c r="H92" s="19">
        <f t="shared" si="61"/>
        <v>0.8342550502964396</v>
      </c>
      <c r="I92" s="19">
        <f t="shared" si="62"/>
        <v>0.8678247886783192</v>
      </c>
      <c r="J92" s="19">
        <f t="shared" si="63"/>
        <v>3.4712991547132774</v>
      </c>
      <c r="K92" s="3">
        <f t="shared" si="64"/>
        <v>6.179420884028445</v>
      </c>
      <c r="L92" s="3">
        <f t="shared" si="65"/>
        <v>194.08669478716928</v>
      </c>
      <c r="M92" s="3">
        <f t="shared" si="66"/>
        <v>8.373635812317563</v>
      </c>
      <c r="N92" s="3">
        <f t="shared" si="67"/>
        <v>1588.801820654416</v>
      </c>
      <c r="O92" s="3">
        <f t="shared" si="68"/>
        <v>1338.6072381681424</v>
      </c>
      <c r="P92" s="3">
        <f t="shared" si="69"/>
        <v>0</v>
      </c>
      <c r="Q92" s="3">
        <f t="shared" si="70"/>
        <v>3136.0488103060734</v>
      </c>
      <c r="R92" s="5">
        <f t="shared" si="86"/>
        <v>0.024739870095906048</v>
      </c>
      <c r="T92" s="22">
        <f t="shared" si="71"/>
        <v>4.035923409726542</v>
      </c>
      <c r="U92" s="22">
        <f t="shared" si="72"/>
        <v>3.7064448746134397</v>
      </c>
      <c r="V92" s="22">
        <f t="shared" si="73"/>
        <v>3.4712991547132774</v>
      </c>
      <c r="W92" s="22">
        <f t="shared" si="74"/>
        <v>3.3504074988086674</v>
      </c>
      <c r="X92" s="22">
        <f t="shared" si="75"/>
        <v>3.356139354709357</v>
      </c>
      <c r="Y92" s="22">
        <f t="shared" si="76"/>
        <v>1396.540316457318</v>
      </c>
      <c r="Z92" s="22">
        <f t="shared" si="77"/>
        <v>1355.7187614289635</v>
      </c>
      <c r="AA92" s="22">
        <f t="shared" si="78"/>
        <v>1324.50599680679</v>
      </c>
      <c r="AB92" s="22">
        <f t="shared" si="79"/>
        <v>1307.7320892223177</v>
      </c>
      <c r="AC92" s="22">
        <f t="shared" si="80"/>
        <v>1308.5390269253226</v>
      </c>
      <c r="AD92" s="22">
        <f t="shared" si="81"/>
        <v>0</v>
      </c>
      <c r="AE92" s="22">
        <f t="shared" si="82"/>
        <v>0</v>
      </c>
      <c r="AF92" s="22">
        <f t="shared" si="83"/>
        <v>0</v>
      </c>
      <c r="AG92" s="22">
        <f t="shared" si="84"/>
        <v>0</v>
      </c>
      <c r="AH92" s="22">
        <f t="shared" si="85"/>
        <v>0</v>
      </c>
    </row>
    <row r="93" spans="1:34" ht="16.5">
      <c r="A93" s="20">
        <f>'[1]coil geom 2'!$A74</f>
        <v>53</v>
      </c>
      <c r="B93" s="5">
        <f>'[2]Bf'!$P59</f>
        <v>-0.4933396757856654</v>
      </c>
      <c r="C93" s="12">
        <f>'[2]Bf'!$O59</f>
        <v>169.5704965161943</v>
      </c>
      <c r="D93" s="6">
        <f>'[2]Br'!$M59</f>
        <v>-1.857988197278325</v>
      </c>
      <c r="E93" s="19">
        <f t="shared" si="58"/>
        <v>1.9223694173935106</v>
      </c>
      <c r="F93" s="19">
        <f t="shared" si="59"/>
        <v>0.232542859196637</v>
      </c>
      <c r="G93" s="19">
        <f t="shared" si="60"/>
        <v>79.9295293500798</v>
      </c>
      <c r="H93" s="19">
        <f t="shared" si="61"/>
        <v>0.8757898643781875</v>
      </c>
      <c r="I93" s="19">
        <f t="shared" si="62"/>
        <v>0.9061368924786757</v>
      </c>
      <c r="J93" s="19">
        <f t="shared" si="63"/>
        <v>3.6245475699147027</v>
      </c>
      <c r="K93" s="3">
        <f t="shared" si="64"/>
        <v>5.848249710167464</v>
      </c>
      <c r="L93" s="3">
        <f t="shared" si="65"/>
        <v>182.10779226441693</v>
      </c>
      <c r="M93" s="3">
        <f t="shared" si="66"/>
        <v>9.228183233521568</v>
      </c>
      <c r="N93" s="3">
        <f t="shared" si="67"/>
        <v>1732.1809244914878</v>
      </c>
      <c r="O93" s="3">
        <f t="shared" si="68"/>
        <v>1356.982095098649</v>
      </c>
      <c r="P93" s="3">
        <f t="shared" si="69"/>
        <v>0</v>
      </c>
      <c r="Q93" s="3">
        <f t="shared" si="70"/>
        <v>3286.347244798243</v>
      </c>
      <c r="R93" s="5">
        <f t="shared" si="86"/>
        <v>0.02592555436610445</v>
      </c>
      <c r="T93" s="22">
        <f t="shared" si="71"/>
        <v>4.123183095843501</v>
      </c>
      <c r="U93" s="22">
        <f t="shared" si="72"/>
        <v>3.83169605305239</v>
      </c>
      <c r="V93" s="22">
        <f t="shared" si="73"/>
        <v>3.6245475699147027</v>
      </c>
      <c r="W93" s="22">
        <f t="shared" si="74"/>
        <v>3.5166731683000556</v>
      </c>
      <c r="X93" s="22">
        <f t="shared" si="75"/>
        <v>3.517219057889085</v>
      </c>
      <c r="Y93" s="22">
        <f t="shared" si="76"/>
        <v>1406.8180967748374</v>
      </c>
      <c r="Z93" s="22">
        <f t="shared" si="77"/>
        <v>1371.6227301627011</v>
      </c>
      <c r="AA93" s="22">
        <f t="shared" si="78"/>
        <v>1345.0530951379842</v>
      </c>
      <c r="AB93" s="22">
        <f t="shared" si="79"/>
        <v>1330.67140116103</v>
      </c>
      <c r="AC93" s="22">
        <f t="shared" si="80"/>
        <v>1330.7451522566926</v>
      </c>
      <c r="AD93" s="22">
        <f t="shared" si="81"/>
        <v>0</v>
      </c>
      <c r="AE93" s="22">
        <f t="shared" si="82"/>
        <v>0</v>
      </c>
      <c r="AF93" s="22">
        <f t="shared" si="83"/>
        <v>0</v>
      </c>
      <c r="AG93" s="22">
        <f t="shared" si="84"/>
        <v>0</v>
      </c>
      <c r="AH93" s="22">
        <f t="shared" si="85"/>
        <v>0</v>
      </c>
    </row>
    <row r="94" spans="1:34" ht="16.5">
      <c r="A94" s="20">
        <f>'[1]coil geom 2'!$A75</f>
        <v>54</v>
      </c>
      <c r="B94" s="5">
        <f>'[2]Bf'!$P60</f>
        <v>-0.4787903408554657</v>
      </c>
      <c r="C94" s="12">
        <f>'[2]Bf'!$O60</f>
        <v>157.24990032700651</v>
      </c>
      <c r="D94" s="6">
        <f>'[2]Br'!$M60</f>
        <v>-1.9528091483623131</v>
      </c>
      <c r="E94" s="19">
        <f t="shared" si="58"/>
        <v>2.010647597274081</v>
      </c>
      <c r="F94" s="19">
        <f t="shared" si="59"/>
        <v>0.22568481774945354</v>
      </c>
      <c r="G94" s="19">
        <f t="shared" si="60"/>
        <v>74.12203644921352</v>
      </c>
      <c r="H94" s="19">
        <f t="shared" si="61"/>
        <v>0.9204851041066758</v>
      </c>
      <c r="I94" s="19">
        <f t="shared" si="62"/>
        <v>0.9477481014725812</v>
      </c>
      <c r="J94" s="19">
        <f t="shared" si="63"/>
        <v>3.790992405890324</v>
      </c>
      <c r="K94" s="3">
        <f t="shared" si="64"/>
        <v>5.508388722991881</v>
      </c>
      <c r="L94" s="3">
        <f t="shared" si="65"/>
        <v>169.18079053808844</v>
      </c>
      <c r="M94" s="3">
        <f t="shared" si="66"/>
        <v>10.19412394064511</v>
      </c>
      <c r="N94" s="3">
        <f t="shared" si="67"/>
        <v>1894.9225875301777</v>
      </c>
      <c r="O94" s="3">
        <f t="shared" si="68"/>
        <v>1376.1326539616093</v>
      </c>
      <c r="P94" s="3">
        <f t="shared" si="69"/>
        <v>0</v>
      </c>
      <c r="Q94" s="3">
        <f t="shared" si="70"/>
        <v>3455.9385446935125</v>
      </c>
      <c r="R94" s="5">
        <f t="shared" si="86"/>
        <v>0.027263437473987365</v>
      </c>
      <c r="T94" s="22">
        <f t="shared" si="71"/>
        <v>4.217414063777916</v>
      </c>
      <c r="U94" s="22">
        <f t="shared" si="72"/>
        <v>3.9681497851100107</v>
      </c>
      <c r="V94" s="22">
        <f t="shared" si="73"/>
        <v>3.790992405890324</v>
      </c>
      <c r="W94" s="22">
        <f t="shared" si="74"/>
        <v>3.696324322715774</v>
      </c>
      <c r="X94" s="22">
        <f t="shared" si="75"/>
        <v>3.6904990107863402</v>
      </c>
      <c r="Y94" s="22">
        <f t="shared" si="76"/>
        <v>1417.6773444501175</v>
      </c>
      <c r="Z94" s="22">
        <f t="shared" si="77"/>
        <v>1388.407264086354</v>
      </c>
      <c r="AA94" s="22">
        <f t="shared" si="78"/>
        <v>1366.5074673545105</v>
      </c>
      <c r="AB94" s="22">
        <f t="shared" si="79"/>
        <v>1354.412320739744</v>
      </c>
      <c r="AC94" s="22">
        <f t="shared" si="80"/>
        <v>1353.6588731773206</v>
      </c>
      <c r="AD94" s="22">
        <f t="shared" si="81"/>
        <v>0</v>
      </c>
      <c r="AE94" s="22">
        <f t="shared" si="82"/>
        <v>0</v>
      </c>
      <c r="AF94" s="22">
        <f t="shared" si="83"/>
        <v>0</v>
      </c>
      <c r="AG94" s="22">
        <f t="shared" si="84"/>
        <v>0</v>
      </c>
      <c r="AH94" s="22">
        <f t="shared" si="85"/>
        <v>0</v>
      </c>
    </row>
    <row r="95" spans="1:34" ht="16.5">
      <c r="A95" s="16">
        <f>J31</f>
        <v>55.21613681534294</v>
      </c>
      <c r="B95" s="5">
        <f>'[2]Bf'!$P61</f>
        <v>-0.4635021370273096</v>
      </c>
      <c r="C95" s="12">
        <f>'[2]Bf'!$O61</f>
        <v>140.2893426549694</v>
      </c>
      <c r="D95" s="6">
        <f>'[2]Br'!$M61</f>
        <v>-2.0562244163677725</v>
      </c>
      <c r="E95" s="19">
        <f t="shared" si="58"/>
        <v>2.1078171366358776</v>
      </c>
      <c r="F95" s="19">
        <f t="shared" si="59"/>
        <v>0.2184784996593493</v>
      </c>
      <c r="G95" s="19">
        <f t="shared" si="60"/>
        <v>66.12742995756275</v>
      </c>
      <c r="H95" s="19">
        <f t="shared" si="61"/>
        <v>0.9692314005975831</v>
      </c>
      <c r="I95" s="19">
        <f t="shared" si="62"/>
        <v>0.9935503825764211</v>
      </c>
      <c r="J95" s="19">
        <f t="shared" si="63"/>
        <v>3.9742015303056846</v>
      </c>
      <c r="K95" s="3">
        <f t="shared" si="64"/>
        <v>5.162229419497163</v>
      </c>
      <c r="L95" s="3">
        <f t="shared" si="65"/>
        <v>155.07365314219842</v>
      </c>
      <c r="M95" s="3">
        <f t="shared" si="66"/>
        <v>11.302417122820687</v>
      </c>
      <c r="N95" s="3">
        <f t="shared" si="67"/>
        <v>2082.501947465234</v>
      </c>
      <c r="O95" s="3">
        <f t="shared" si="68"/>
        <v>1396.2809075929672</v>
      </c>
      <c r="P95" s="3">
        <f t="shared" si="69"/>
        <v>0</v>
      </c>
      <c r="Q95" s="3">
        <f t="shared" si="70"/>
        <v>3650.3211547427177</v>
      </c>
      <c r="R95" s="5">
        <f>Q95*J$35*(A95-A94)</f>
        <v>0.03502096529057834</v>
      </c>
      <c r="T95" s="22">
        <f t="shared" si="71"/>
        <v>4.318961650388429</v>
      </c>
      <c r="U95" s="22">
        <f t="shared" si="72"/>
        <v>4.118118588449176</v>
      </c>
      <c r="V95" s="22">
        <f t="shared" si="73"/>
        <v>3.9742015303056846</v>
      </c>
      <c r="W95" s="22">
        <f t="shared" si="74"/>
        <v>3.8935280944647315</v>
      </c>
      <c r="X95" s="22">
        <f t="shared" si="75"/>
        <v>3.880045149896712</v>
      </c>
      <c r="Y95" s="22">
        <f t="shared" si="76"/>
        <v>1429.1075663380545</v>
      </c>
      <c r="Z95" s="22">
        <f t="shared" si="77"/>
        <v>1406.2274613984346</v>
      </c>
      <c r="AA95" s="22">
        <f t="shared" si="78"/>
        <v>1389.1389112851152</v>
      </c>
      <c r="AB95" s="22">
        <f t="shared" si="79"/>
        <v>1379.2971337783022</v>
      </c>
      <c r="AC95" s="22">
        <f t="shared" si="80"/>
        <v>1377.6334651649304</v>
      </c>
      <c r="AD95" s="22">
        <f t="shared" si="81"/>
        <v>0</v>
      </c>
      <c r="AE95" s="22">
        <f t="shared" si="82"/>
        <v>0</v>
      </c>
      <c r="AF95" s="22">
        <f t="shared" si="83"/>
        <v>0</v>
      </c>
      <c r="AG95" s="22">
        <f t="shared" si="84"/>
        <v>0</v>
      </c>
      <c r="AH95" s="22">
        <f t="shared" si="85"/>
        <v>0</v>
      </c>
    </row>
    <row r="96" spans="2:34" ht="16.5">
      <c r="B96" s="5"/>
      <c r="E96" s="19"/>
      <c r="F96" s="19"/>
      <c r="G96" s="19"/>
      <c r="H96" s="19"/>
      <c r="I96" s="19"/>
      <c r="J96" s="19"/>
      <c r="K96" s="3"/>
      <c r="L96" s="3"/>
      <c r="M96" s="3"/>
      <c r="N96" s="3"/>
      <c r="O96" s="3"/>
      <c r="P96" s="3"/>
      <c r="Q96" s="3"/>
      <c r="R96" s="5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</row>
    <row r="97" spans="1:34" ht="16.5">
      <c r="A97" s="16">
        <f>I32</f>
        <v>66.20526072708387</v>
      </c>
      <c r="B97" s="5">
        <f>'[2]Bf'!$P72</f>
        <v>-0.3268494801752908</v>
      </c>
      <c r="C97" s="12">
        <f>'[2]Bf'!$O72</f>
        <v>103.8678988060364</v>
      </c>
      <c r="D97" s="6">
        <f>'[2]Br'!$M72</f>
        <v>-1.4315649793308114</v>
      </c>
      <c r="E97" s="19">
        <f aca="true" t="shared" si="87" ref="E97:E104">SQRT(B97^2+D97^2)</f>
        <v>1.468403511551673</v>
      </c>
      <c r="F97" s="19">
        <f aca="true" t="shared" si="88" ref="F97:F104">-B97*$E$30*(1-$E$32)/$E$31/$E$33</f>
        <v>0.15406527465250566</v>
      </c>
      <c r="G97" s="19">
        <f aca="true" t="shared" si="89" ref="G97:G104">C97*$E$30*(1-$E$32)/$E$31/$E$33</f>
        <v>48.959650627403434</v>
      </c>
      <c r="H97" s="19">
        <f aca="true" t="shared" si="90" ref="H97:H104">-D97*$E$30*(1-$E$32)/$E$31/$E$33</f>
        <v>0.6747890545985441</v>
      </c>
      <c r="I97" s="19">
        <f aca="true" t="shared" si="91" ref="I97:I104">E97*$E$30*(1-$E$32)/$E$31/$E$33</f>
        <v>0.6921534346225183</v>
      </c>
      <c r="J97" s="19">
        <f aca="true" t="shared" si="92" ref="J97:J104">E97*E$30/E$31</f>
        <v>2.7686137384900738</v>
      </c>
      <c r="K97" s="3">
        <f aca="true" t="shared" si="93" ref="K97:K104">E$37*E$14/120*E$6*F97^2/E$7*E$4*E$9*(E$9-1)/E$5</f>
        <v>2.5670209734622214</v>
      </c>
      <c r="L97" s="3">
        <f aca="true" t="shared" si="94" ref="L97:L104">E$37*E$14/6*F97^2*E$4/E$8/E$5*SQRT(E$6^2+16*E$4^2)*(1+(G97*E$4/F97)^2/15)</f>
        <v>78.11028123987647</v>
      </c>
      <c r="M97" s="3">
        <f aca="true" t="shared" si="95" ref="M97:M104">E$38*E$14*H97^2/8*E$5/E$8/E$4*SQRT(E$6^2+16*E$4^2)</f>
        <v>5.478383602441904</v>
      </c>
      <c r="N97" s="3">
        <f aca="true" t="shared" si="96" ref="N97:N104">E$37*2*E$14*E$15*I97^2/E$13*E$20</f>
        <v>1010.6723466560161</v>
      </c>
      <c r="O97" s="3">
        <f aca="true" t="shared" si="97" ref="O97:O104">(Y97+Z97+AA97+AB97+AC97)/5</f>
        <v>1226.8755923086676</v>
      </c>
      <c r="P97" s="3">
        <f aca="true" t="shared" si="98" ref="P97:P104">(AD97+AE97+AF97+AG97+AH97)/5</f>
        <v>0</v>
      </c>
      <c r="Q97" s="3">
        <f aca="true" t="shared" si="99" ref="Q97:Q104">SUM(K97:P97)</f>
        <v>2323.7036247804645</v>
      </c>
      <c r="R97" s="5">
        <f>Q97*J$35*(A98-A97)</f>
        <v>0.014568673537262556</v>
      </c>
      <c r="T97" s="22">
        <f aca="true" t="shared" si="100" ref="T97:T104">SQRT(($B97-$C97*0.8*$E$4)^2+$D97^2)*$E$30/$E$31</f>
        <v>3.030777108422885</v>
      </c>
      <c r="U97" s="22">
        <f aca="true" t="shared" si="101" ref="U97:U104">SQRT(($B97-$C97*0.4*$E$4)^2+$D97^2)*$E$30/$E$31</f>
        <v>2.8775297188998263</v>
      </c>
      <c r="V97" s="22">
        <f aca="true" t="shared" si="102" ref="V97:V104">SQRT(($B97)^2+$D97^2)*$E$30/$E$31</f>
        <v>2.7686137384900738</v>
      </c>
      <c r="W97" s="22">
        <f aca="true" t="shared" si="103" ref="W97:W104">SQRT(($B97+$C97*0.4*$E$4)^2+$D97^2)*$E$30/$E$31</f>
        <v>2.7093807651109123</v>
      </c>
      <c r="X97" s="22">
        <f aca="true" t="shared" si="104" ref="X97:X104">SQRT(($B97+$C97*0.8*$E$4)^2+$D97^2)*$E$30/$E$31</f>
        <v>2.7030988837522663</v>
      </c>
      <c r="Y97" s="22">
        <f aca="true" t="shared" si="105" ref="Y97:AC104">$E$39*$E$14*$E$15*$E$17/$E$33*2/3*$E$21/PI()*($E$22*$E$23*LN((T97+$E$23)/($E$32*T97+$E$23))+$E$24*T97*(1-$E$32)+$E$25*T97^2/2*(1-$E$32^2))</f>
        <v>1260.7880365533308</v>
      </c>
      <c r="Z97" s="22">
        <f t="shared" si="105"/>
        <v>1236.824739716102</v>
      </c>
      <c r="AA97" s="22">
        <f t="shared" si="105"/>
        <v>1219.1640701324889</v>
      </c>
      <c r="AB97" s="22">
        <f t="shared" si="105"/>
        <v>1209.3271367269629</v>
      </c>
      <c r="AC97" s="22">
        <f t="shared" si="105"/>
        <v>1208.2739784144533</v>
      </c>
      <c r="AD97" s="22">
        <f aca="true" t="shared" si="106" ref="AD97:AH104">$E$14*$E$15*$E$17/$E$13/$E$33*($E$26/$E$27*(EXP(-$E$27*$E$32*T97)-EXP(-$E$27*T97))+$E$28/$E$29*(EXP(-$E$29*$E$32*T97)-EXP(-$E$29*T97)))</f>
        <v>0</v>
      </c>
      <c r="AE97" s="22">
        <f t="shared" si="106"/>
        <v>0</v>
      </c>
      <c r="AF97" s="22">
        <f t="shared" si="106"/>
        <v>0</v>
      </c>
      <c r="AG97" s="22">
        <f t="shared" si="106"/>
        <v>0</v>
      </c>
      <c r="AH97" s="22">
        <f t="shared" si="106"/>
        <v>0</v>
      </c>
    </row>
    <row r="98" spans="1:34" ht="16.5">
      <c r="A98" s="20">
        <f>'[1]coil geom 2'!$A79</f>
        <v>67</v>
      </c>
      <c r="B98" s="5">
        <f>'[2]Bf'!$P73</f>
        <v>-0.3163960523853646</v>
      </c>
      <c r="C98" s="12">
        <f>'[2]Bf'!$O73</f>
        <v>116.97068031077002</v>
      </c>
      <c r="D98" s="6">
        <f>'[2]Br'!$M73</f>
        <v>-1.5031113978909254</v>
      </c>
      <c r="E98" s="19">
        <f t="shared" si="87"/>
        <v>1.536050238903225</v>
      </c>
      <c r="F98" s="19">
        <f t="shared" si="88"/>
        <v>0.14913789883825812</v>
      </c>
      <c r="G98" s="19">
        <f t="shared" si="89"/>
        <v>55.135837997063405</v>
      </c>
      <c r="H98" s="19">
        <f t="shared" si="90"/>
        <v>0.7085135036016615</v>
      </c>
      <c r="I98" s="19">
        <f t="shared" si="91"/>
        <v>0.7240397072369666</v>
      </c>
      <c r="J98" s="19">
        <f t="shared" si="92"/>
        <v>2.8961588289478666</v>
      </c>
      <c r="K98" s="3">
        <f t="shared" si="93"/>
        <v>2.4054477750719316</v>
      </c>
      <c r="L98" s="3">
        <f t="shared" si="94"/>
        <v>76.7490749356826</v>
      </c>
      <c r="M98" s="3">
        <f t="shared" si="95"/>
        <v>6.03966212303902</v>
      </c>
      <c r="N98" s="3">
        <f t="shared" si="96"/>
        <v>1105.9370168139023</v>
      </c>
      <c r="O98" s="3">
        <f t="shared" si="97"/>
        <v>1248.8906424136053</v>
      </c>
      <c r="P98" s="3">
        <f t="shared" si="98"/>
        <v>0</v>
      </c>
      <c r="Q98" s="3">
        <f t="shared" si="99"/>
        <v>2440.021844061301</v>
      </c>
      <c r="R98" s="5">
        <f aca="true" t="shared" si="107" ref="R98:R103">Q98*J$35</f>
        <v>0.019249006346734158</v>
      </c>
      <c r="T98" s="22">
        <f t="shared" si="100"/>
        <v>3.185689024419656</v>
      </c>
      <c r="U98" s="22">
        <f t="shared" si="101"/>
        <v>3.013964507507532</v>
      </c>
      <c r="V98" s="22">
        <f t="shared" si="102"/>
        <v>2.8961588289478666</v>
      </c>
      <c r="W98" s="22">
        <f t="shared" si="103"/>
        <v>2.838992125779944</v>
      </c>
      <c r="X98" s="22">
        <f t="shared" si="104"/>
        <v>2.8461206994361055</v>
      </c>
      <c r="Y98" s="22">
        <f t="shared" si="105"/>
        <v>1284.0289513555658</v>
      </c>
      <c r="Z98" s="22">
        <f t="shared" si="105"/>
        <v>1258.2075564319207</v>
      </c>
      <c r="AA98" s="22">
        <f t="shared" si="105"/>
        <v>1239.791849745945</v>
      </c>
      <c r="AB98" s="22">
        <f t="shared" si="105"/>
        <v>1230.6376795017968</v>
      </c>
      <c r="AC98" s="22">
        <f t="shared" si="105"/>
        <v>1231.7871750327974</v>
      </c>
      <c r="AD98" s="22">
        <f t="shared" si="106"/>
        <v>0</v>
      </c>
      <c r="AE98" s="22">
        <f t="shared" si="106"/>
        <v>0</v>
      </c>
      <c r="AF98" s="22">
        <f t="shared" si="106"/>
        <v>0</v>
      </c>
      <c r="AG98" s="22">
        <f t="shared" si="106"/>
        <v>0</v>
      </c>
      <c r="AH98" s="22">
        <f t="shared" si="106"/>
        <v>0</v>
      </c>
    </row>
    <row r="99" spans="1:34" ht="16.5">
      <c r="A99" s="20">
        <f>'[1]coil geom 2'!$A80</f>
        <v>68</v>
      </c>
      <c r="B99" s="5">
        <f>'[2]Bf'!$P74</f>
        <v>-0.3060447855019479</v>
      </c>
      <c r="C99" s="12">
        <f>'[2]Bf'!$O74</f>
        <v>124.38540401609183</v>
      </c>
      <c r="D99" s="6">
        <f>'[2]Br'!$M74</f>
        <v>-1.6262178333673354</v>
      </c>
      <c r="E99" s="19">
        <f t="shared" si="87"/>
        <v>1.6547651955171416</v>
      </c>
      <c r="F99" s="19">
        <f t="shared" si="88"/>
        <v>0.144258678058896</v>
      </c>
      <c r="G99" s="19">
        <f t="shared" si="89"/>
        <v>58.630876274377485</v>
      </c>
      <c r="H99" s="19">
        <f t="shared" si="90"/>
        <v>0.7665415193812563</v>
      </c>
      <c r="I99" s="19">
        <f t="shared" si="91"/>
        <v>0.7799977353368568</v>
      </c>
      <c r="J99" s="19">
        <f t="shared" si="92"/>
        <v>3.1199909413474267</v>
      </c>
      <c r="K99" s="3">
        <f t="shared" si="93"/>
        <v>2.250628366347214</v>
      </c>
      <c r="L99" s="3">
        <f t="shared" si="94"/>
        <v>74.46651012607758</v>
      </c>
      <c r="M99" s="3">
        <f t="shared" si="95"/>
        <v>7.069484492098215</v>
      </c>
      <c r="N99" s="3">
        <f t="shared" si="96"/>
        <v>1283.489469687319</v>
      </c>
      <c r="O99" s="3">
        <f t="shared" si="97"/>
        <v>1283.4051071544736</v>
      </c>
      <c r="P99" s="3">
        <f t="shared" si="98"/>
        <v>0</v>
      </c>
      <c r="Q99" s="3">
        <f t="shared" si="99"/>
        <v>2650.6811998263156</v>
      </c>
      <c r="R99" s="5">
        <f t="shared" si="107"/>
        <v>0.020910869860779738</v>
      </c>
      <c r="T99" s="22">
        <f t="shared" si="100"/>
        <v>3.4089410427919375</v>
      </c>
      <c r="U99" s="22">
        <f t="shared" si="101"/>
        <v>3.2356337937800173</v>
      </c>
      <c r="V99" s="22">
        <f t="shared" si="102"/>
        <v>3.1199909413474267</v>
      </c>
      <c r="W99" s="22">
        <f t="shared" si="103"/>
        <v>3.0685389541518933</v>
      </c>
      <c r="X99" s="22">
        <f t="shared" si="104"/>
        <v>3.0844917838477124</v>
      </c>
      <c r="Y99" s="22">
        <f t="shared" si="105"/>
        <v>1315.9176084572587</v>
      </c>
      <c r="Z99" s="22">
        <f t="shared" si="105"/>
        <v>1291.3227024348737</v>
      </c>
      <c r="AA99" s="22">
        <f t="shared" si="105"/>
        <v>1274.2886175013573</v>
      </c>
      <c r="AB99" s="22">
        <f t="shared" si="105"/>
        <v>1266.5416572571255</v>
      </c>
      <c r="AC99" s="22">
        <f t="shared" si="105"/>
        <v>1268.9549501217523</v>
      </c>
      <c r="AD99" s="22">
        <f t="shared" si="106"/>
        <v>0</v>
      </c>
      <c r="AE99" s="22">
        <f t="shared" si="106"/>
        <v>0</v>
      </c>
      <c r="AF99" s="22">
        <f t="shared" si="106"/>
        <v>0</v>
      </c>
      <c r="AG99" s="22">
        <f t="shared" si="106"/>
        <v>0</v>
      </c>
      <c r="AH99" s="22">
        <f t="shared" si="106"/>
        <v>0</v>
      </c>
    </row>
    <row r="100" spans="1:34" ht="16.5">
      <c r="A100" s="20">
        <f>'[1]coil geom 2'!$A81</f>
        <v>69</v>
      </c>
      <c r="B100" s="5">
        <f>'[2]Bf'!$P75</f>
        <v>-0.29536781640040477</v>
      </c>
      <c r="C100" s="12">
        <f>'[2]Bf'!$O75</f>
        <v>126.9506343646594</v>
      </c>
      <c r="D100" s="6">
        <f>'[2]Br'!$M75</f>
        <v>-1.7448986966969309</v>
      </c>
      <c r="E100" s="19">
        <f t="shared" si="87"/>
        <v>1.7697213364537907</v>
      </c>
      <c r="F100" s="19">
        <f t="shared" si="88"/>
        <v>0.13922593278359874</v>
      </c>
      <c r="G100" s="19">
        <f t="shared" si="89"/>
        <v>59.84003505286796</v>
      </c>
      <c r="H100" s="19">
        <f t="shared" si="90"/>
        <v>0.8224834771138019</v>
      </c>
      <c r="I100" s="19">
        <f t="shared" si="91"/>
        <v>0.8341839907866088</v>
      </c>
      <c r="J100" s="19">
        <f t="shared" si="92"/>
        <v>3.336735963146435</v>
      </c>
      <c r="K100" s="3">
        <f t="shared" si="93"/>
        <v>2.096332486339244</v>
      </c>
      <c r="L100" s="3">
        <f t="shared" si="94"/>
        <v>71.05842300553866</v>
      </c>
      <c r="M100" s="3">
        <f t="shared" si="95"/>
        <v>8.138994294904947</v>
      </c>
      <c r="N100" s="3">
        <f t="shared" si="96"/>
        <v>1468.0110616603515</v>
      </c>
      <c r="O100" s="3">
        <f t="shared" si="97"/>
        <v>1314.3017471349344</v>
      </c>
      <c r="P100" s="3">
        <f t="shared" si="98"/>
        <v>0</v>
      </c>
      <c r="Q100" s="3">
        <f t="shared" si="99"/>
        <v>2863.606558582069</v>
      </c>
      <c r="R100" s="5">
        <f t="shared" si="107"/>
        <v>0.022590609569686695</v>
      </c>
      <c r="T100" s="22">
        <f t="shared" si="100"/>
        <v>3.610994006424274</v>
      </c>
      <c r="U100" s="22">
        <f t="shared" si="101"/>
        <v>3.445225315531949</v>
      </c>
      <c r="V100" s="22">
        <f t="shared" si="102"/>
        <v>3.336735963146435</v>
      </c>
      <c r="W100" s="22">
        <f t="shared" si="103"/>
        <v>3.291195216536035</v>
      </c>
      <c r="X100" s="22">
        <f t="shared" si="104"/>
        <v>3.3112013939908493</v>
      </c>
      <c r="Y100" s="22">
        <f t="shared" si="105"/>
        <v>1343.2671658080776</v>
      </c>
      <c r="Z100" s="22">
        <f t="shared" si="105"/>
        <v>1320.9312929924392</v>
      </c>
      <c r="AA100" s="22">
        <f t="shared" si="105"/>
        <v>1305.8026367074494</v>
      </c>
      <c r="AB100" s="22">
        <f t="shared" si="105"/>
        <v>1299.326735119098</v>
      </c>
      <c r="AC100" s="22">
        <f t="shared" si="105"/>
        <v>1302.180905047608</v>
      </c>
      <c r="AD100" s="22">
        <f t="shared" si="106"/>
        <v>0</v>
      </c>
      <c r="AE100" s="22">
        <f t="shared" si="106"/>
        <v>0</v>
      </c>
      <c r="AF100" s="22">
        <f t="shared" si="106"/>
        <v>0</v>
      </c>
      <c r="AG100" s="22">
        <f t="shared" si="106"/>
        <v>0</v>
      </c>
      <c r="AH100" s="22">
        <f t="shared" si="106"/>
        <v>0</v>
      </c>
    </row>
    <row r="101" spans="1:34" ht="16.5">
      <c r="A101" s="20">
        <f>'[1]coil geom 2'!$A82</f>
        <v>70</v>
      </c>
      <c r="B101" s="5">
        <f>'[2]Bf'!$P76</f>
        <v>-0.2833675986125561</v>
      </c>
      <c r="C101" s="12">
        <f>'[2]Bf'!$O76</f>
        <v>125.64999275201042</v>
      </c>
      <c r="D101" s="6">
        <f>'[2]Br'!$M76</f>
        <v>-1.8630264814476016</v>
      </c>
      <c r="E101" s="19">
        <f t="shared" si="87"/>
        <v>1.8844534662650807</v>
      </c>
      <c r="F101" s="19">
        <f t="shared" si="88"/>
        <v>0.13356945491989444</v>
      </c>
      <c r="G101" s="19">
        <f t="shared" si="89"/>
        <v>59.22695863870394</v>
      </c>
      <c r="H101" s="19">
        <f t="shared" si="90"/>
        <v>0.8781647331829373</v>
      </c>
      <c r="I101" s="19">
        <f t="shared" si="91"/>
        <v>0.8882646553217443</v>
      </c>
      <c r="J101" s="19">
        <f t="shared" si="92"/>
        <v>3.553058621286977</v>
      </c>
      <c r="K101" s="3">
        <f t="shared" si="93"/>
        <v>1.9294529797100202</v>
      </c>
      <c r="L101" s="3">
        <f t="shared" si="94"/>
        <v>66.3515393911505</v>
      </c>
      <c r="M101" s="3">
        <f t="shared" si="95"/>
        <v>9.278298996859785</v>
      </c>
      <c r="N101" s="3">
        <f t="shared" si="96"/>
        <v>1664.5252574488993</v>
      </c>
      <c r="O101" s="3">
        <f t="shared" si="97"/>
        <v>1343.0576278370258</v>
      </c>
      <c r="P101" s="3">
        <f t="shared" si="98"/>
        <v>0</v>
      </c>
      <c r="Q101" s="3">
        <f t="shared" si="99"/>
        <v>3085.1421766536455</v>
      </c>
      <c r="R101" s="5">
        <f t="shared" si="107"/>
        <v>0.02433827446402619</v>
      </c>
      <c r="T101" s="22">
        <f t="shared" si="100"/>
        <v>3.802584618856842</v>
      </c>
      <c r="U101" s="22">
        <f t="shared" si="101"/>
        <v>3.650944507215779</v>
      </c>
      <c r="V101" s="22">
        <f t="shared" si="102"/>
        <v>3.553058621286977</v>
      </c>
      <c r="W101" s="22">
        <f t="shared" si="103"/>
        <v>3.513422704168199</v>
      </c>
      <c r="X101" s="22">
        <f t="shared" si="104"/>
        <v>3.5339972255729992</v>
      </c>
      <c r="Y101" s="22">
        <f t="shared" si="105"/>
        <v>1367.9694315321744</v>
      </c>
      <c r="Z101" s="22">
        <f t="shared" si="105"/>
        <v>1348.5142987427105</v>
      </c>
      <c r="AA101" s="22">
        <f t="shared" si="105"/>
        <v>1335.5653173482356</v>
      </c>
      <c r="AB101" s="22">
        <f t="shared" si="105"/>
        <v>1330.23204728784</v>
      </c>
      <c r="AC101" s="22">
        <f t="shared" si="105"/>
        <v>1333.0070442741683</v>
      </c>
      <c r="AD101" s="22">
        <f t="shared" si="106"/>
        <v>0</v>
      </c>
      <c r="AE101" s="22">
        <f t="shared" si="106"/>
        <v>0</v>
      </c>
      <c r="AF101" s="22">
        <f t="shared" si="106"/>
        <v>0</v>
      </c>
      <c r="AG101" s="22">
        <f t="shared" si="106"/>
        <v>0</v>
      </c>
      <c r="AH101" s="22">
        <f t="shared" si="106"/>
        <v>0</v>
      </c>
    </row>
    <row r="102" spans="1:34" ht="16.5">
      <c r="A102" s="20">
        <f>'[1]coil geom 2'!$A83</f>
        <v>71</v>
      </c>
      <c r="B102" s="5">
        <f>'[2]Bf'!$P77</f>
        <v>-0.2699889150048618</v>
      </c>
      <c r="C102" s="12">
        <f>'[2]Bf'!$O77</f>
        <v>120.61920848467275</v>
      </c>
      <c r="D102" s="6">
        <f>'[2]Br'!$M77</f>
        <v>-1.9834856507491039</v>
      </c>
      <c r="E102" s="19">
        <f t="shared" si="87"/>
        <v>2.0017765462091663</v>
      </c>
      <c r="F102" s="19">
        <f t="shared" si="88"/>
        <v>0.1272632170656902</v>
      </c>
      <c r="G102" s="19">
        <f t="shared" si="89"/>
        <v>56.855625022235564</v>
      </c>
      <c r="H102" s="19">
        <f t="shared" si="90"/>
        <v>0.9349449213995303</v>
      </c>
      <c r="I102" s="19">
        <f t="shared" si="91"/>
        <v>0.9435666020311884</v>
      </c>
      <c r="J102" s="19">
        <f t="shared" si="92"/>
        <v>3.7742664081247534</v>
      </c>
      <c r="K102" s="3">
        <f t="shared" si="93"/>
        <v>1.7515626952836183</v>
      </c>
      <c r="L102" s="3">
        <f t="shared" si="94"/>
        <v>60.4497267577801</v>
      </c>
      <c r="M102" s="3">
        <f t="shared" si="95"/>
        <v>10.516916685953483</v>
      </c>
      <c r="N102" s="3">
        <f t="shared" si="96"/>
        <v>1878.2385380814424</v>
      </c>
      <c r="O102" s="3">
        <f t="shared" si="97"/>
        <v>1370.6159266367454</v>
      </c>
      <c r="P102" s="3">
        <f t="shared" si="98"/>
        <v>0</v>
      </c>
      <c r="Q102" s="3">
        <f t="shared" si="99"/>
        <v>3321.5726708572047</v>
      </c>
      <c r="R102" s="5">
        <f t="shared" si="107"/>
        <v>0.02620344304625117</v>
      </c>
      <c r="T102" s="22">
        <f t="shared" si="100"/>
        <v>3.991202002267174</v>
      </c>
      <c r="U102" s="22">
        <f t="shared" si="101"/>
        <v>3.8589541475900306</v>
      </c>
      <c r="V102" s="22">
        <f t="shared" si="102"/>
        <v>3.7742664081247534</v>
      </c>
      <c r="W102" s="22">
        <f t="shared" si="103"/>
        <v>3.7403706824045373</v>
      </c>
      <c r="X102" s="22">
        <f t="shared" si="104"/>
        <v>3.7586413609281304</v>
      </c>
      <c r="Y102" s="22">
        <f t="shared" si="105"/>
        <v>1391.1885357133283</v>
      </c>
      <c r="Z102" s="22">
        <f t="shared" si="105"/>
        <v>1375.0201082355388</v>
      </c>
      <c r="AA102" s="22">
        <f t="shared" si="105"/>
        <v>1364.3907650574324</v>
      </c>
      <c r="AB102" s="22">
        <f t="shared" si="105"/>
        <v>1360.07464443343</v>
      </c>
      <c r="AC102" s="22">
        <f t="shared" si="105"/>
        <v>1362.4055797439978</v>
      </c>
      <c r="AD102" s="22">
        <f t="shared" si="106"/>
        <v>0</v>
      </c>
      <c r="AE102" s="22">
        <f t="shared" si="106"/>
        <v>0</v>
      </c>
      <c r="AF102" s="22">
        <f t="shared" si="106"/>
        <v>0</v>
      </c>
      <c r="AG102" s="22">
        <f t="shared" si="106"/>
        <v>0</v>
      </c>
      <c r="AH102" s="22">
        <f t="shared" si="106"/>
        <v>0</v>
      </c>
    </row>
    <row r="103" spans="1:34" ht="16.5">
      <c r="A103" s="20">
        <f>'[1]coil geom 2'!$A84</f>
        <v>72</v>
      </c>
      <c r="B103" s="5">
        <f>'[2]Bf'!$P78</f>
        <v>-0.25583793143957845</v>
      </c>
      <c r="C103" s="12">
        <f>'[2]Bf'!$O78</f>
        <v>111.28668841819632</v>
      </c>
      <c r="D103" s="6">
        <f>'[2]Br'!$M78</f>
        <v>-2.108555433516901</v>
      </c>
      <c r="E103" s="19">
        <f t="shared" si="87"/>
        <v>2.1240195534356383</v>
      </c>
      <c r="F103" s="19">
        <f t="shared" si="88"/>
        <v>0.12059294435049654</v>
      </c>
      <c r="G103" s="19">
        <f t="shared" si="89"/>
        <v>52.45660542927</v>
      </c>
      <c r="H103" s="19">
        <f t="shared" si="90"/>
        <v>0.9938983895908088</v>
      </c>
      <c r="I103" s="19">
        <f t="shared" si="91"/>
        <v>1.0011876282986747</v>
      </c>
      <c r="J103" s="19">
        <f t="shared" si="92"/>
        <v>4.004750513194699</v>
      </c>
      <c r="K103" s="3">
        <f t="shared" si="93"/>
        <v>1.5727644707449164</v>
      </c>
      <c r="L103" s="3">
        <f t="shared" si="94"/>
        <v>53.60326389106381</v>
      </c>
      <c r="M103" s="3">
        <f t="shared" si="95"/>
        <v>11.885031950363404</v>
      </c>
      <c r="N103" s="3">
        <f t="shared" si="96"/>
        <v>2114.6406436206444</v>
      </c>
      <c r="O103" s="3">
        <f t="shared" si="97"/>
        <v>1397.589829543292</v>
      </c>
      <c r="P103" s="3">
        <f t="shared" si="98"/>
        <v>0</v>
      </c>
      <c r="Q103" s="3">
        <f t="shared" si="99"/>
        <v>3579.2915334761083</v>
      </c>
      <c r="R103" s="5">
        <f t="shared" si="107"/>
        <v>0.02823655272282985</v>
      </c>
      <c r="T103" s="22">
        <f t="shared" si="100"/>
        <v>4.182437956147733</v>
      </c>
      <c r="U103" s="22">
        <f t="shared" si="101"/>
        <v>4.074147755342202</v>
      </c>
      <c r="V103" s="22">
        <f t="shared" si="102"/>
        <v>4.004750513194699</v>
      </c>
      <c r="W103" s="22">
        <f t="shared" si="103"/>
        <v>3.9762831235646585</v>
      </c>
      <c r="X103" s="22">
        <f t="shared" si="104"/>
        <v>3.9896218304239888</v>
      </c>
      <c r="Y103" s="22">
        <f t="shared" si="105"/>
        <v>1413.675358287203</v>
      </c>
      <c r="Z103" s="22">
        <f t="shared" si="105"/>
        <v>1401.0691096485214</v>
      </c>
      <c r="AA103" s="22">
        <f t="shared" si="105"/>
        <v>1392.8159738382851</v>
      </c>
      <c r="AB103" s="22">
        <f t="shared" si="105"/>
        <v>1389.3903259621907</v>
      </c>
      <c r="AC103" s="22">
        <f t="shared" si="105"/>
        <v>1390.9983799802592</v>
      </c>
      <c r="AD103" s="22">
        <f t="shared" si="106"/>
        <v>0</v>
      </c>
      <c r="AE103" s="22">
        <f t="shared" si="106"/>
        <v>0</v>
      </c>
      <c r="AF103" s="22">
        <f t="shared" si="106"/>
        <v>0</v>
      </c>
      <c r="AG103" s="22">
        <f t="shared" si="106"/>
        <v>0</v>
      </c>
      <c r="AH103" s="22">
        <f t="shared" si="106"/>
        <v>0</v>
      </c>
    </row>
    <row r="104" spans="1:77" ht="16.5">
      <c r="A104" s="16">
        <f>J32</f>
        <v>73.17120452647318</v>
      </c>
      <c r="B104" s="5">
        <f>'[2]Bf'!$P79</f>
        <v>-0.24045827362357386</v>
      </c>
      <c r="C104" s="12">
        <f>'[2]Bf'!$O79</f>
        <v>96.65180988093557</v>
      </c>
      <c r="D104" s="6">
        <f>'[2]Br'!$M79</f>
        <v>-2.240046943380341</v>
      </c>
      <c r="E104" s="19">
        <f t="shared" si="87"/>
        <v>2.252915997080592</v>
      </c>
      <c r="F104" s="19">
        <f t="shared" si="88"/>
        <v>0.1133435180879443</v>
      </c>
      <c r="G104" s="19">
        <f t="shared" si="89"/>
        <v>45.55824175391731</v>
      </c>
      <c r="H104" s="19">
        <f t="shared" si="90"/>
        <v>1.0558788326091637</v>
      </c>
      <c r="I104" s="19">
        <f t="shared" si="91"/>
        <v>1.0619448489656338</v>
      </c>
      <c r="J104" s="19">
        <f t="shared" si="92"/>
        <v>4.247779395862535</v>
      </c>
      <c r="K104" s="3">
        <f t="shared" si="93"/>
        <v>1.3893551311490207</v>
      </c>
      <c r="L104" s="3">
        <f t="shared" si="94"/>
        <v>45.76118083171446</v>
      </c>
      <c r="M104" s="3">
        <f t="shared" si="95"/>
        <v>13.413575154974646</v>
      </c>
      <c r="N104" s="3">
        <f t="shared" si="96"/>
        <v>2379.0827701564413</v>
      </c>
      <c r="O104" s="3">
        <f t="shared" si="97"/>
        <v>1424.3597851894474</v>
      </c>
      <c r="P104" s="3">
        <f t="shared" si="98"/>
        <v>0</v>
      </c>
      <c r="Q104" s="3">
        <f t="shared" si="99"/>
        <v>3864.0066664637266</v>
      </c>
      <c r="R104" s="5">
        <f>Q104*J$35*(A104-A103)</f>
        <v>0.03570139701022251</v>
      </c>
      <c r="S104" s="2"/>
      <c r="T104" s="22">
        <f t="shared" si="100"/>
        <v>4.380613898239544</v>
      </c>
      <c r="U104" s="22">
        <f t="shared" si="101"/>
        <v>4.300109861284388</v>
      </c>
      <c r="V104" s="22">
        <f t="shared" si="102"/>
        <v>4.247779395862535</v>
      </c>
      <c r="W104" s="22">
        <f t="shared" si="103"/>
        <v>4.224669579487442</v>
      </c>
      <c r="X104" s="22">
        <f t="shared" si="104"/>
        <v>4.231259221427138</v>
      </c>
      <c r="Y104" s="22">
        <f t="shared" si="105"/>
        <v>1435.9121388588128</v>
      </c>
      <c r="Z104" s="22">
        <f t="shared" si="105"/>
        <v>1427.0066524893239</v>
      </c>
      <c r="AA104" s="22">
        <f t="shared" si="105"/>
        <v>1421.124575376257</v>
      </c>
      <c r="AB104" s="22">
        <f t="shared" si="105"/>
        <v>1418.5033182888617</v>
      </c>
      <c r="AC104" s="22">
        <f t="shared" si="105"/>
        <v>1419.252240933982</v>
      </c>
      <c r="AD104" s="22">
        <f t="shared" si="106"/>
        <v>0</v>
      </c>
      <c r="AE104" s="22">
        <f t="shared" si="106"/>
        <v>0</v>
      </c>
      <c r="AF104" s="22">
        <f t="shared" si="106"/>
        <v>0</v>
      </c>
      <c r="AG104" s="22">
        <f t="shared" si="106"/>
        <v>0</v>
      </c>
      <c r="AH104" s="22">
        <f t="shared" si="106"/>
        <v>0</v>
      </c>
      <c r="BY104"/>
    </row>
    <row r="105" spans="2:77" ht="16.5">
      <c r="B105" s="5"/>
      <c r="E105" s="19"/>
      <c r="F105" s="19"/>
      <c r="G105" s="19"/>
      <c r="H105" s="19"/>
      <c r="I105" s="19"/>
      <c r="J105" s="3"/>
      <c r="K105" s="3"/>
      <c r="L105" s="3"/>
      <c r="M105" s="3"/>
      <c r="N105" s="3"/>
      <c r="O105" s="3"/>
      <c r="P105" s="3"/>
      <c r="S105" s="2"/>
      <c r="BY105"/>
    </row>
    <row r="106" spans="1:18" ht="16.5">
      <c r="A106" s="2" t="s">
        <v>67</v>
      </c>
      <c r="B106" s="5"/>
      <c r="E106" s="19"/>
      <c r="F106" s="19"/>
      <c r="G106" s="19"/>
      <c r="H106" s="19"/>
      <c r="I106" s="19"/>
      <c r="J106" s="19"/>
      <c r="K106" s="3">
        <f aca="true" t="shared" si="108" ref="K106:R106">SUM(K43:K104)</f>
        <v>630.3756248788424</v>
      </c>
      <c r="L106" s="3">
        <f t="shared" si="108"/>
        <v>19115.632999096302</v>
      </c>
      <c r="M106" s="3">
        <f t="shared" si="108"/>
        <v>217.6291632978226</v>
      </c>
      <c r="N106" s="3">
        <f t="shared" si="108"/>
        <v>50456.42472446872</v>
      </c>
      <c r="O106" s="3">
        <f t="shared" si="108"/>
        <v>67892.3092996742</v>
      </c>
      <c r="P106" s="3">
        <f t="shared" si="108"/>
        <v>0</v>
      </c>
      <c r="Q106" s="3">
        <f t="shared" si="108"/>
        <v>138312.37181141588</v>
      </c>
      <c r="R106" s="5">
        <f t="shared" si="108"/>
        <v>1.1087930158524395</v>
      </c>
    </row>
    <row r="107" spans="1:77" ht="16.5">
      <c r="A107" s="6" t="s">
        <v>68</v>
      </c>
      <c r="B107" s="5"/>
      <c r="E107" s="19"/>
      <c r="F107" s="19"/>
      <c r="G107" s="19"/>
      <c r="H107" s="19"/>
      <c r="I107" s="19"/>
      <c r="J107" s="19"/>
      <c r="K107" s="18">
        <f aca="true" t="shared" si="109" ref="K107:Q107">K106/$Q$106</f>
        <v>0.004557622840408938</v>
      </c>
      <c r="L107" s="18">
        <f t="shared" si="109"/>
        <v>0.13820624105238977</v>
      </c>
      <c r="M107" s="18">
        <f t="shared" si="109"/>
        <v>0.00157346129234594</v>
      </c>
      <c r="N107" s="18">
        <f t="shared" si="109"/>
        <v>0.3648005168566143</v>
      </c>
      <c r="O107" s="18">
        <f t="shared" si="109"/>
        <v>0.4908621579582412</v>
      </c>
      <c r="P107" s="18">
        <f t="shared" si="109"/>
        <v>0</v>
      </c>
      <c r="Q107" s="21">
        <f t="shared" si="109"/>
        <v>1</v>
      </c>
      <c r="R107" s="5"/>
      <c r="S107" s="2"/>
      <c r="BY107"/>
    </row>
    <row r="108" spans="2:16" ht="16.5">
      <c r="B108" s="5"/>
      <c r="E108" s="19"/>
      <c r="F108" s="19"/>
      <c r="G108" s="19"/>
      <c r="H108" s="19"/>
      <c r="I108" s="19"/>
      <c r="J108" s="3"/>
      <c r="K108" s="3"/>
      <c r="L108" s="3"/>
      <c r="M108" s="3"/>
      <c r="N108" s="3"/>
      <c r="O108" s="3"/>
      <c r="P108" s="3"/>
    </row>
    <row r="109" spans="2:18" ht="16.5">
      <c r="B109" s="5"/>
      <c r="E109" s="19"/>
      <c r="F109" s="19"/>
      <c r="G109" s="19"/>
      <c r="H109" s="19"/>
      <c r="I109" s="19"/>
      <c r="J109" s="19"/>
      <c r="K109" s="3"/>
      <c r="L109" s="3"/>
      <c r="M109" s="3"/>
      <c r="N109" s="3"/>
      <c r="O109" s="3" t="s">
        <v>98</v>
      </c>
      <c r="P109" s="3"/>
      <c r="Q109" s="3">
        <f>MAX(Q43:Q104)</f>
        <v>3864.0066664637266</v>
      </c>
      <c r="R109" s="5"/>
    </row>
    <row r="110" spans="2:16" ht="16.5">
      <c r="B110" s="5"/>
      <c r="E110" s="19"/>
      <c r="F110" s="19"/>
      <c r="G110" s="19"/>
      <c r="H110" s="19"/>
      <c r="I110" s="19"/>
      <c r="J110" s="3"/>
      <c r="K110" s="3"/>
      <c r="L110" s="3"/>
      <c r="M110" s="3"/>
      <c r="N110" s="3"/>
      <c r="O110" s="3"/>
      <c r="P110" s="3"/>
    </row>
    <row r="111" spans="2:16" ht="16.5">
      <c r="B111" s="5"/>
      <c r="E111" s="19"/>
      <c r="F111" s="19"/>
      <c r="G111" s="19"/>
      <c r="H111" s="19"/>
      <c r="I111" s="19"/>
      <c r="J111" s="3"/>
      <c r="K111" s="3"/>
      <c r="L111" s="3"/>
      <c r="M111" s="3"/>
      <c r="N111" s="3"/>
      <c r="O111" s="3"/>
      <c r="P111" s="3"/>
    </row>
    <row r="112" spans="2:16" ht="16.5">
      <c r="B112" s="5"/>
      <c r="E112" s="19"/>
      <c r="F112" s="19"/>
      <c r="G112" s="19"/>
      <c r="H112" s="19"/>
      <c r="I112" s="19"/>
      <c r="J112" s="3"/>
      <c r="K112" s="3"/>
      <c r="L112" s="3"/>
      <c r="M112" s="3"/>
      <c r="N112" s="3"/>
      <c r="O112" s="3"/>
      <c r="P112" s="3"/>
    </row>
    <row r="113" spans="2:16" ht="16.5">
      <c r="B113" s="5"/>
      <c r="E113" s="19"/>
      <c r="F113" s="19"/>
      <c r="G113" s="19"/>
      <c r="H113" s="19"/>
      <c r="I113" s="19"/>
      <c r="J113" s="3"/>
      <c r="K113" s="3"/>
      <c r="L113" s="3"/>
      <c r="M113" s="3"/>
      <c r="N113" s="3"/>
      <c r="O113" s="3"/>
      <c r="P113" s="3"/>
    </row>
    <row r="114" spans="2:16" ht="16.5">
      <c r="B114" s="5"/>
      <c r="E114" s="19"/>
      <c r="F114" s="19"/>
      <c r="G114" s="19"/>
      <c r="H114" s="19"/>
      <c r="I114" s="19"/>
      <c r="J114" s="3"/>
      <c r="K114" s="3"/>
      <c r="L114" s="3"/>
      <c r="M114" s="3"/>
      <c r="N114" s="3"/>
      <c r="O114" s="3"/>
      <c r="P114" s="3"/>
    </row>
    <row r="115" spans="2:16" ht="16.5">
      <c r="B115" s="5"/>
      <c r="E115" s="19"/>
      <c r="F115" s="19"/>
      <c r="G115" s="19"/>
      <c r="H115" s="19"/>
      <c r="I115" s="19"/>
      <c r="J115" s="3"/>
      <c r="K115" s="3"/>
      <c r="L115" s="3"/>
      <c r="M115" s="3"/>
      <c r="N115" s="3"/>
      <c r="O115" s="3"/>
      <c r="P115" s="3"/>
    </row>
    <row r="116" spans="2:16" ht="16.5">
      <c r="B116" s="5"/>
      <c r="E116" s="19"/>
      <c r="F116" s="19"/>
      <c r="G116" s="19"/>
      <c r="H116" s="19"/>
      <c r="I116" s="19"/>
      <c r="J116" s="3"/>
      <c r="K116" s="3"/>
      <c r="L116" s="3"/>
      <c r="M116" s="3"/>
      <c r="N116" s="3"/>
      <c r="O116" s="3"/>
      <c r="P116" s="3"/>
    </row>
    <row r="117" spans="2:16" ht="16.5">
      <c r="B117" s="5"/>
      <c r="E117" s="19"/>
      <c r="F117" s="19"/>
      <c r="G117" s="19"/>
      <c r="H117" s="19"/>
      <c r="I117" s="19"/>
      <c r="J117" s="3"/>
      <c r="K117" s="3"/>
      <c r="L117" s="3"/>
      <c r="M117" s="3"/>
      <c r="N117" s="3"/>
      <c r="O117" s="3"/>
      <c r="P117" s="3"/>
    </row>
    <row r="118" spans="2:16" ht="16.5">
      <c r="B118" s="5"/>
      <c r="E118" s="19"/>
      <c r="F118" s="19"/>
      <c r="G118" s="19"/>
      <c r="H118" s="19"/>
      <c r="I118" s="19"/>
      <c r="J118" s="3"/>
      <c r="K118" s="3"/>
      <c r="L118" s="3"/>
      <c r="M118" s="3"/>
      <c r="N118" s="3"/>
      <c r="O118" s="3"/>
      <c r="P118" s="3"/>
    </row>
    <row r="119" spans="2:16" ht="16.5">
      <c r="B119" s="5"/>
      <c r="E119" s="19"/>
      <c r="F119" s="19"/>
      <c r="G119" s="19"/>
      <c r="H119" s="19"/>
      <c r="I119" s="19"/>
      <c r="J119" s="3"/>
      <c r="K119" s="3"/>
      <c r="L119" s="3"/>
      <c r="M119" s="3"/>
      <c r="N119" s="3"/>
      <c r="O119" s="3"/>
      <c r="P119" s="3"/>
    </row>
    <row r="120" spans="2:16" ht="16.5">
      <c r="B120" s="5"/>
      <c r="E120" s="19"/>
      <c r="F120" s="19"/>
      <c r="G120" s="19"/>
      <c r="H120" s="19"/>
      <c r="I120" s="19"/>
      <c r="J120" s="3"/>
      <c r="K120" s="3"/>
      <c r="L120" s="3"/>
      <c r="M120" s="3"/>
      <c r="N120" s="3"/>
      <c r="O120" s="3"/>
      <c r="P120" s="3"/>
    </row>
    <row r="121" spans="2:16" ht="16.5">
      <c r="B121" s="5"/>
      <c r="E121" s="19"/>
      <c r="F121" s="19"/>
      <c r="G121" s="19"/>
      <c r="H121" s="19"/>
      <c r="I121" s="19"/>
      <c r="J121" s="3"/>
      <c r="K121" s="3"/>
      <c r="L121" s="3"/>
      <c r="M121" s="3"/>
      <c r="N121" s="3"/>
      <c r="O121" s="3"/>
      <c r="P121" s="3"/>
    </row>
    <row r="122" spans="2:16" ht="16.5">
      <c r="B122" s="5"/>
      <c r="E122" s="19"/>
      <c r="F122" s="19"/>
      <c r="G122" s="19"/>
      <c r="H122" s="19"/>
      <c r="I122" s="19"/>
      <c r="J122" s="3"/>
      <c r="K122" s="3"/>
      <c r="L122" s="3"/>
      <c r="M122" s="3"/>
      <c r="N122" s="3"/>
      <c r="O122" s="3"/>
      <c r="P122" s="3"/>
    </row>
    <row r="123" spans="2:16" ht="16.5">
      <c r="B123" s="5"/>
      <c r="E123" s="19"/>
      <c r="F123" s="19"/>
      <c r="G123" s="19"/>
      <c r="H123" s="19"/>
      <c r="I123" s="19"/>
      <c r="J123" s="3"/>
      <c r="K123" s="3"/>
      <c r="L123" s="3"/>
      <c r="M123" s="3"/>
      <c r="N123" s="3"/>
      <c r="O123" s="3"/>
      <c r="P123" s="3"/>
    </row>
    <row r="124" spans="2:16" ht="16.5">
      <c r="B124" s="5"/>
      <c r="E124" s="19"/>
      <c r="F124" s="19"/>
      <c r="G124" s="19"/>
      <c r="H124" s="19"/>
      <c r="I124" s="19"/>
      <c r="J124" s="3"/>
      <c r="K124" s="3"/>
      <c r="L124" s="3"/>
      <c r="M124" s="3"/>
      <c r="N124" s="3"/>
      <c r="O124" s="3"/>
      <c r="P124" s="3"/>
    </row>
    <row r="125" spans="2:16" ht="16.5">
      <c r="B125" s="5"/>
      <c r="E125" s="19"/>
      <c r="F125" s="19"/>
      <c r="G125" s="19"/>
      <c r="H125" s="19"/>
      <c r="I125" s="19"/>
      <c r="J125" s="3"/>
      <c r="K125" s="3"/>
      <c r="L125" s="3"/>
      <c r="M125" s="3"/>
      <c r="N125" s="3"/>
      <c r="O125" s="3"/>
      <c r="P125" s="3"/>
    </row>
    <row r="126" ht="16.5">
      <c r="B126" s="5"/>
    </row>
    <row r="127" ht="16.5">
      <c r="B127" s="5"/>
    </row>
    <row r="128" ht="16.5">
      <c r="B128" s="5"/>
    </row>
    <row r="129" ht="16.5">
      <c r="B129" s="5"/>
    </row>
    <row r="130" ht="16.5">
      <c r="B130" s="5"/>
    </row>
    <row r="131" ht="16.5">
      <c r="B131" s="5"/>
    </row>
    <row r="132" ht="16.5">
      <c r="B132" s="5"/>
    </row>
    <row r="133" ht="16.5">
      <c r="B133" s="5"/>
    </row>
    <row r="134" ht="16.5">
      <c r="B134" s="5"/>
    </row>
    <row r="135" ht="16.5">
      <c r="B135" s="5"/>
    </row>
    <row r="136" ht="16.5">
      <c r="B136" s="5"/>
    </row>
    <row r="137" ht="16.5">
      <c r="B137" s="5"/>
    </row>
    <row r="138" ht="16.5">
      <c r="B138" s="5"/>
    </row>
    <row r="139" ht="16.5">
      <c r="B139" s="5"/>
    </row>
    <row r="140" ht="16.5">
      <c r="B140" s="5"/>
    </row>
    <row r="141" ht="16.5">
      <c r="B141" s="5"/>
    </row>
    <row r="142" ht="16.5">
      <c r="B142" s="5"/>
    </row>
    <row r="143" ht="16.5">
      <c r="B143" s="5"/>
    </row>
    <row r="144" ht="16.5">
      <c r="B144" s="5"/>
    </row>
    <row r="145" ht="16.5">
      <c r="B145" s="5"/>
    </row>
    <row r="146" ht="16.5">
      <c r="B146" s="5"/>
    </row>
    <row r="147" ht="16.5">
      <c r="B147" s="5"/>
    </row>
    <row r="148" ht="16.5">
      <c r="B148" s="5"/>
    </row>
    <row r="149" ht="16.5">
      <c r="B149" s="5"/>
    </row>
    <row r="150" ht="16.5">
      <c r="B150" s="5"/>
    </row>
    <row r="151" ht="16.5">
      <c r="B151" s="5"/>
    </row>
    <row r="152" ht="16.5">
      <c r="B152" s="5"/>
    </row>
    <row r="153" ht="16.5">
      <c r="B153" s="5"/>
    </row>
    <row r="154" ht="16.5">
      <c r="B154" s="5"/>
    </row>
    <row r="155" ht="16.5">
      <c r="B155" s="5"/>
    </row>
    <row r="156" ht="16.5">
      <c r="B156" s="5"/>
    </row>
    <row r="157" ht="16.5">
      <c r="B157" s="5"/>
    </row>
    <row r="158" ht="16.5">
      <c r="B158" s="5"/>
    </row>
    <row r="159" ht="16.5">
      <c r="B159" s="5"/>
    </row>
    <row r="160" ht="16.5">
      <c r="B160" s="5"/>
    </row>
    <row r="161" ht="16.5">
      <c r="B161" s="5"/>
    </row>
    <row r="162" ht="16.5">
      <c r="B162" s="5"/>
    </row>
    <row r="163" ht="16.5">
      <c r="B163" s="5"/>
    </row>
    <row r="164" ht="16.5">
      <c r="B164" s="5"/>
    </row>
  </sheetData>
  <mergeCells count="37">
    <mergeCell ref="A23:C23"/>
    <mergeCell ref="A24:C24"/>
    <mergeCell ref="A22:C22"/>
    <mergeCell ref="A32:C32"/>
    <mergeCell ref="A25:C25"/>
    <mergeCell ref="A26:C26"/>
    <mergeCell ref="A28:C28"/>
    <mergeCell ref="A29:C29"/>
    <mergeCell ref="A27:C27"/>
    <mergeCell ref="A30:C30"/>
    <mergeCell ref="A21:C21"/>
    <mergeCell ref="A15:C15"/>
    <mergeCell ref="A13:C13"/>
    <mergeCell ref="A4:C4"/>
    <mergeCell ref="A5:C5"/>
    <mergeCell ref="A6:C6"/>
    <mergeCell ref="A7:C7"/>
    <mergeCell ref="A14:C14"/>
    <mergeCell ref="A17:C17"/>
    <mergeCell ref="A19:C19"/>
    <mergeCell ref="A8:C8"/>
    <mergeCell ref="A9:C9"/>
    <mergeCell ref="A10:C10"/>
    <mergeCell ref="A20:C20"/>
    <mergeCell ref="A11:C11"/>
    <mergeCell ref="A12:C12"/>
    <mergeCell ref="Y41:AC41"/>
    <mergeCell ref="A35:C35"/>
    <mergeCell ref="A36:C36"/>
    <mergeCell ref="A41:E41"/>
    <mergeCell ref="K41:P41"/>
    <mergeCell ref="T40:AB40"/>
    <mergeCell ref="T41:W41"/>
    <mergeCell ref="A31:C31"/>
    <mergeCell ref="A34:C34"/>
    <mergeCell ref="A33:C33"/>
    <mergeCell ref="F41:J41"/>
  </mergeCells>
  <printOptions/>
  <pageMargins left="0.5511811023622047" right="0.35433070866141736" top="0.5905511811023623" bottom="0.984251968503937" header="0.5118110236220472" footer="0.5118110236220472"/>
  <pageSetup horizontalDpi="600" verticalDpi="600" orientation="landscape" paperSize="9" r:id="rId6"/>
  <headerFooter alignWithMargins="0">
    <oddFooter>&amp;L&amp;8MNW book &amp;F sheet &amp;A&amp;C&amp;8&amp;P&amp;R&amp;8printed at &amp;T on &amp;D</oddFooter>
  </headerFooter>
  <drawing r:id="rId5"/>
  <legacyDrawing r:id="rId4"/>
  <oleObjects>
    <oleObject progId="Mathcad" shapeId="18757600" r:id="rId1"/>
    <oleObject progId="Mathcad" shapeId="18757601" r:id="rId2"/>
    <oleObject progId="Mathcad" shapeId="1875760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Wilson</dc:creator>
  <cp:keywords/>
  <dc:description/>
  <cp:lastModifiedBy>Martin Wilson</cp:lastModifiedBy>
  <cp:lastPrinted>2003-06-02T04:22:36Z</cp:lastPrinted>
  <dcterms:created xsi:type="dcterms:W3CDTF">1999-02-19T18:19:08Z</dcterms:created>
  <dcterms:modified xsi:type="dcterms:W3CDTF">2003-06-02T04:28:18Z</dcterms:modified>
  <cp:category/>
  <cp:version/>
  <cp:contentType/>
  <cp:contentStatus/>
</cp:coreProperties>
</file>