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2"/>
  </bookViews>
  <sheets>
    <sheet name="fig 4" sheetId="1" r:id="rId1"/>
    <sheet name="fig 5" sheetId="2" r:id="rId2"/>
    <sheet name="fig 6" sheetId="3" r:id="rId3"/>
  </sheets>
  <definedNames/>
  <calcPr fullCalcOnLoad="1"/>
</workbook>
</file>

<file path=xl/sharedStrings.xml><?xml version="1.0" encoding="utf-8"?>
<sst xmlns="http://schemas.openxmlformats.org/spreadsheetml/2006/main" count="144" uniqueCount="20">
  <si>
    <t>B</t>
  </si>
  <si>
    <t>R</t>
  </si>
  <si>
    <t>r</t>
  </si>
  <si>
    <t>OFHC copper</t>
  </si>
  <si>
    <t>1) RRR =</t>
  </si>
  <si>
    <t xml:space="preserve">at 20C </t>
  </si>
  <si>
    <t>r =</t>
  </si>
  <si>
    <t>2) RRR =</t>
  </si>
  <si>
    <t>3) RRR =</t>
  </si>
  <si>
    <t>4) RRR =</t>
  </si>
  <si>
    <r>
      <t xml:space="preserve">r </t>
    </r>
    <r>
      <rPr>
        <sz val="10"/>
        <rFont val="Arial"/>
        <family val="2"/>
      </rPr>
      <t>mag</t>
    </r>
  </si>
  <si>
    <t>Data from Fig 6</t>
  </si>
  <si>
    <t>Data from Fig 4</t>
  </si>
  <si>
    <t>Data from Fig 5</t>
  </si>
  <si>
    <t>b</t>
  </si>
  <si>
    <r>
      <t xml:space="preserve">r </t>
    </r>
    <r>
      <rPr>
        <sz val="10"/>
        <rFont val="Arial"/>
        <family val="2"/>
      </rPr>
      <t>(B)</t>
    </r>
  </si>
  <si>
    <t>at 4K</t>
  </si>
  <si>
    <t>log(r)</t>
  </si>
  <si>
    <t>compare with fits</t>
  </si>
  <si>
    <t>Appendix 19-2(2): Copper Magnetoresistance Fickett IEEE Trans MAG19 No 3 pp228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</si>
</sst>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E+00"/>
    <numFmt numFmtId="165" formatCode="0.E+00"/>
    <numFmt numFmtId="166" formatCode="0.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</numFmts>
  <fonts count="5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171" fontId="0" fillId="0" borderId="0" xfId="0" applyNumberFormat="1" applyAlignment="1">
      <alignment horizontal="center"/>
    </xf>
    <xf numFmtId="1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"/>
          <c:w val="0.925"/>
          <c:h val="0.977"/>
        </c:manualLayout>
      </c:layout>
      <c:scatterChart>
        <c:scatterStyle val="smoothMarker"/>
        <c:varyColors val="0"/>
        <c:ser>
          <c:idx val="0"/>
          <c:order val="0"/>
          <c:tx>
            <c:v>RRR = 238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 4'!$A$12:$A$19</c:f>
              <c:numCache/>
            </c:numRef>
          </c:xVal>
          <c:yVal>
            <c:numRef>
              <c:f>'fig 4'!$C$12:$C$19</c:f>
              <c:numCache/>
            </c:numRef>
          </c:yVal>
          <c:smooth val="1"/>
        </c:ser>
        <c:ser>
          <c:idx val="1"/>
          <c:order val="1"/>
          <c:tx>
            <c:v>RRR = 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 4'!$A$25:$A$32</c:f>
              <c:numCache/>
            </c:numRef>
          </c:xVal>
          <c:yVal>
            <c:numRef>
              <c:f>'fig 4'!$C$25:$C$32</c:f>
              <c:numCache/>
            </c:numRef>
          </c:yVal>
          <c:smooth val="1"/>
        </c:ser>
        <c:ser>
          <c:idx val="2"/>
          <c:order val="2"/>
          <c:tx>
            <c:v>RRR = 67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 4'!$A$38:$A$45</c:f>
              <c:numCache/>
            </c:numRef>
          </c:xVal>
          <c:yVal>
            <c:numRef>
              <c:f>'fig 4'!$C$38:$C$45</c:f>
              <c:numCache/>
            </c:numRef>
          </c:yVal>
          <c:smooth val="1"/>
        </c:ser>
        <c:ser>
          <c:idx val="3"/>
          <c:order val="3"/>
          <c:tx>
            <c:v>RRR = 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 4'!$A$51:$A$58</c:f>
              <c:numCache/>
            </c:numRef>
          </c:xVal>
          <c:yVal>
            <c:numRef>
              <c:f>'fig 4'!$C$51:$C$58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4'!$A$12:$A$19</c:f>
              <c:numCache/>
            </c:numRef>
          </c:xVal>
          <c:yVal>
            <c:numRef>
              <c:f>'fig 4'!$G$12:$G$19</c:f>
              <c:numCache/>
            </c:numRef>
          </c:yVal>
          <c:smooth val="1"/>
        </c:ser>
        <c:ser>
          <c:idx val="4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4'!$A$25:$A$32</c:f>
              <c:numCache/>
            </c:numRef>
          </c:xVal>
          <c:yVal>
            <c:numRef>
              <c:f>'fig 4'!$G$25:$G$32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4'!$A$38:$A$45</c:f>
              <c:numCache/>
            </c:numRef>
          </c:xVal>
          <c:yVal>
            <c:numRef>
              <c:f>'fig 4'!$G$38:$G$45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4'!$A$51:$A$58</c:f>
              <c:numCache/>
            </c:numRef>
          </c:xVal>
          <c:yVal>
            <c:numRef>
              <c:f>'fig 4'!$G$51:$G$58</c:f>
              <c:numCache/>
            </c:numRef>
          </c:yVal>
          <c:smooth val="1"/>
        </c:ser>
        <c:axId val="37592387"/>
        <c:axId val="2787164"/>
      </c:scatterChart>
      <c:val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7164"/>
        <c:crosses val="autoZero"/>
        <c:crossBetween val="midCat"/>
        <c:dispUnits/>
        <c:majorUnit val="2"/>
      </c:valAx>
      <c:valAx>
        <c:axId val="278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37592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1"/>
          <c:y val="0.71675"/>
          <c:w val="0.20475"/>
          <c:h val="0.1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"/>
          <c:w val="0.92775"/>
          <c:h val="0.9755"/>
        </c:manualLayout>
      </c:layout>
      <c:scatterChart>
        <c:scatterStyle val="smoothMarker"/>
        <c:varyColors val="0"/>
        <c:ser>
          <c:idx val="0"/>
          <c:order val="0"/>
          <c:tx>
            <c:v>RRR = 488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 5'!$A$13:$A$20</c:f>
              <c:numCache/>
            </c:numRef>
          </c:xVal>
          <c:yVal>
            <c:numRef>
              <c:f>'fig 5'!$C$13:$C$20</c:f>
              <c:numCache/>
            </c:numRef>
          </c:yVal>
          <c:smooth val="1"/>
        </c:ser>
        <c:ser>
          <c:idx val="1"/>
          <c:order val="1"/>
          <c:tx>
            <c:v>RRR = 164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 5'!$A$26:$A$33</c:f>
              <c:numCache/>
            </c:numRef>
          </c:xVal>
          <c:yVal>
            <c:numRef>
              <c:f>'fig 5'!$C$26:$C$33</c:f>
              <c:numCache/>
            </c:numRef>
          </c:yVal>
          <c:smooth val="1"/>
        </c:ser>
        <c:ser>
          <c:idx val="2"/>
          <c:order val="2"/>
          <c:tx>
            <c:v>RRR = 105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 5'!$A$39:$A$46</c:f>
              <c:numCache/>
            </c:numRef>
          </c:xVal>
          <c:yVal>
            <c:numRef>
              <c:f>'fig 5'!$C$39:$C$46</c:f>
              <c:numCache/>
            </c:numRef>
          </c:yVal>
          <c:smooth val="1"/>
        </c:ser>
        <c:ser>
          <c:idx val="3"/>
          <c:order val="3"/>
          <c:tx>
            <c:v>RRR = 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5'!$A$52:$A$59</c:f>
              <c:numCache/>
            </c:numRef>
          </c:xVal>
          <c:yVal>
            <c:numRef>
              <c:f>'fig 5'!$C$52:$C$59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5'!$A$13:$A$20</c:f>
              <c:numCache/>
            </c:numRef>
          </c:xVal>
          <c:yVal>
            <c:numRef>
              <c:f>'fig 5'!$G$13:$G$20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5'!$A$26:$A$33</c:f>
              <c:numCache/>
            </c:numRef>
          </c:xVal>
          <c:yVal>
            <c:numRef>
              <c:f>'fig 5'!$G$26:$G$33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5'!$A$39:$A$46</c:f>
              <c:numCache/>
            </c:numRef>
          </c:xVal>
          <c:yVal>
            <c:numRef>
              <c:f>'fig 5'!$G$39:$G$46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5'!$A$52:$A$59</c:f>
              <c:numCache/>
            </c:numRef>
          </c:xVal>
          <c:yVal>
            <c:numRef>
              <c:f>'fig 5'!$G$52:$G$59</c:f>
              <c:numCache/>
            </c:numRef>
          </c:yVal>
          <c:smooth val="1"/>
        </c:ser>
        <c:axId val="25084477"/>
        <c:axId val="24433702"/>
      </c:scatterChart>
      <c:val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33702"/>
        <c:crosses val="autoZero"/>
        <c:crossBetween val="midCat"/>
        <c:dispUnits/>
        <c:majorUnit val="2"/>
      </c:val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5084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45"/>
          <c:y val="0.70325"/>
          <c:w val="0.197"/>
          <c:h val="0.2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"/>
          <c:w val="0.92775"/>
          <c:h val="0.9755"/>
        </c:manualLayout>
      </c:layout>
      <c:scatterChart>
        <c:scatterStyle val="smoothMarker"/>
        <c:varyColors val="0"/>
        <c:ser>
          <c:idx val="0"/>
          <c:order val="0"/>
          <c:tx>
            <c:v>RRR = 384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 6'!$A$13:$A$20</c:f>
              <c:numCache/>
            </c:numRef>
          </c:xVal>
          <c:yVal>
            <c:numRef>
              <c:f>'fig 6'!$C$13:$C$20</c:f>
              <c:numCache/>
            </c:numRef>
          </c:yVal>
          <c:smooth val="1"/>
        </c:ser>
        <c:ser>
          <c:idx val="1"/>
          <c:order val="1"/>
          <c:tx>
            <c:v>RRR = 169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 6'!$A$26:$A$33</c:f>
              <c:numCache/>
            </c:numRef>
          </c:xVal>
          <c:yVal>
            <c:numRef>
              <c:f>'fig 6'!$C$26:$C$33</c:f>
              <c:numCache/>
            </c:numRef>
          </c:yVal>
          <c:smooth val="1"/>
        </c:ser>
        <c:ser>
          <c:idx val="2"/>
          <c:order val="2"/>
          <c:tx>
            <c:v>RRR = 37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6'!$A$47:$A$54</c:f>
              <c:numCache/>
            </c:numRef>
          </c:xVal>
          <c:yVal>
            <c:numRef>
              <c:f>'fig 6'!$C$47:$C$54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6'!$A$13:$A$20</c:f>
              <c:numCache/>
            </c:numRef>
          </c:xVal>
          <c:yVal>
            <c:numRef>
              <c:f>'fig 6'!$G$13:$G$20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6'!$A$26:$A$33</c:f>
              <c:numCache/>
            </c:numRef>
          </c:xVal>
          <c:yVal>
            <c:numRef>
              <c:f>'fig 6'!$G$26:$G$33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6'!$A$47:$A$53</c:f>
              <c:numCache/>
            </c:numRef>
          </c:xVal>
          <c:yVal>
            <c:numRef>
              <c:f>'fig 6'!$G$47:$G$53</c:f>
              <c:numCache/>
            </c:numRef>
          </c:yVal>
          <c:smooth val="1"/>
        </c:ser>
        <c:axId val="18576727"/>
        <c:axId val="32972816"/>
      </c:scatterChart>
      <c:val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72816"/>
        <c:crosses val="autoZero"/>
        <c:crossBetween val="midCat"/>
        <c:dispUnits/>
        <c:majorUnit val="2"/>
      </c:valAx>
      <c:valAx>
        <c:axId val="3297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8576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25"/>
          <c:y val="0.73225"/>
          <c:w val="0.19925"/>
          <c:h val="0.1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10</xdr:row>
      <xdr:rowOff>95250</xdr:rowOff>
    </xdr:from>
    <xdr:to>
      <xdr:col>14</xdr:col>
      <xdr:colOff>514350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4133850" y="1714500"/>
        <a:ext cx="4505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19050</xdr:colOff>
      <xdr:row>45</xdr:row>
      <xdr:rowOff>133350</xdr:rowOff>
    </xdr:from>
    <xdr:to>
      <xdr:col>14</xdr:col>
      <xdr:colOff>381000</xdr:colOff>
      <xdr:row>83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419975"/>
          <a:ext cx="40195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114300</xdr:rowOff>
    </xdr:from>
    <xdr:to>
      <xdr:col>14</xdr:col>
      <xdr:colOff>571500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971925" y="1085850"/>
        <a:ext cx="4676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76200</xdr:colOff>
      <xdr:row>42</xdr:row>
      <xdr:rowOff>104775</xdr:rowOff>
    </xdr:from>
    <xdr:to>
      <xdr:col>14</xdr:col>
      <xdr:colOff>438150</xdr:colOff>
      <xdr:row>80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905625"/>
          <a:ext cx="40195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6</xdr:row>
      <xdr:rowOff>114300</xdr:rowOff>
    </xdr:from>
    <xdr:to>
      <xdr:col>14</xdr:col>
      <xdr:colOff>581025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4105275" y="1085850"/>
        <a:ext cx="4676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43</xdr:row>
      <xdr:rowOff>28575</xdr:rowOff>
    </xdr:from>
    <xdr:to>
      <xdr:col>14</xdr:col>
      <xdr:colOff>409575</xdr:colOff>
      <xdr:row>80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6991350"/>
          <a:ext cx="40195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9" sqref="E9"/>
    </sheetView>
  </sheetViews>
  <sheetFormatPr defaultColWidth="9.140625" defaultRowHeight="12.75"/>
  <cols>
    <col min="1" max="1" width="6.140625" style="4" customWidth="1"/>
    <col min="2" max="2" width="7.421875" style="6" customWidth="1"/>
    <col min="3" max="3" width="9.421875" style="7" bestFit="1" customWidth="1"/>
    <col min="4" max="4" width="9.28125" style="1" customWidth="1"/>
    <col min="5" max="5" width="8.8515625" style="11" customWidth="1"/>
    <col min="6" max="6" width="7.8515625" style="15" customWidth="1"/>
    <col min="7" max="7" width="8.8515625" style="11" customWidth="1"/>
  </cols>
  <sheetData>
    <row r="1" ht="12.75">
      <c r="A1" s="2" t="s">
        <v>19</v>
      </c>
    </row>
    <row r="2" ht="12.75">
      <c r="A2" s="2"/>
    </row>
    <row r="3" ht="12.75">
      <c r="A3" s="18" t="s">
        <v>18</v>
      </c>
    </row>
    <row r="4" ht="12.75">
      <c r="A4" s="2"/>
    </row>
    <row r="5" ht="12.75">
      <c r="A5" s="2"/>
    </row>
    <row r="6" spans="1:6" ht="12.75">
      <c r="A6" s="14" t="s">
        <v>12</v>
      </c>
      <c r="D6" s="1" t="s">
        <v>3</v>
      </c>
      <c r="F6"/>
    </row>
    <row r="7" ht="12.75">
      <c r="A7" s="14"/>
    </row>
    <row r="8" spans="1:3" ht="12.75">
      <c r="A8" s="3" t="s">
        <v>4</v>
      </c>
      <c r="C8" s="17">
        <v>238</v>
      </c>
    </row>
    <row r="9" spans="1:3" ht="12.75">
      <c r="A9" s="4" t="s">
        <v>5</v>
      </c>
      <c r="B9" s="10" t="s">
        <v>6</v>
      </c>
      <c r="C9" s="13">
        <f>0.00000001695*C8/(C8-1)</f>
        <v>1.702151898734177E-08</v>
      </c>
    </row>
    <row r="10" spans="1:3" ht="12.75">
      <c r="A10" s="4" t="s">
        <v>16</v>
      </c>
      <c r="B10" s="10" t="s">
        <v>6</v>
      </c>
      <c r="C10" s="13">
        <f>C9/C8</f>
        <v>7.151898734177215E-11</v>
      </c>
    </row>
    <row r="11" spans="1:7" ht="12.75">
      <c r="A11" s="4" t="s">
        <v>0</v>
      </c>
      <c r="B11" s="6" t="s">
        <v>1</v>
      </c>
      <c r="C11" s="8" t="s">
        <v>2</v>
      </c>
      <c r="D11" s="12" t="s">
        <v>10</v>
      </c>
      <c r="E11" s="11" t="s">
        <v>14</v>
      </c>
      <c r="F11" s="15" t="s">
        <v>17</v>
      </c>
      <c r="G11" s="12" t="s">
        <v>15</v>
      </c>
    </row>
    <row r="12" spans="1:7" ht="12.75">
      <c r="A12" s="5">
        <v>0</v>
      </c>
      <c r="B12" s="9">
        <v>3.7116004985567796</v>
      </c>
      <c r="C12" s="11">
        <f aca="true" t="shared" si="0" ref="C12:C19">C$9/C$8*B12/B$12</f>
        <v>7.151898734177215E-11</v>
      </c>
      <c r="D12" s="1">
        <f aca="true" t="shared" si="1" ref="D12:D19">C12-C$12</f>
        <v>0</v>
      </c>
      <c r="E12" s="11">
        <f>0.00000001552*A12/C$10</f>
        <v>0</v>
      </c>
      <c r="G12" s="11">
        <f>C10</f>
        <v>7.151898734177215E-11</v>
      </c>
    </row>
    <row r="13" spans="1:7" ht="12.75">
      <c r="A13" s="5">
        <v>1.0279141116432964</v>
      </c>
      <c r="B13" s="9">
        <v>5.290330112939751</v>
      </c>
      <c r="C13" s="11">
        <f t="shared" si="0"/>
        <v>1.0193959520380907E-10</v>
      </c>
      <c r="D13" s="1">
        <f t="shared" si="1"/>
        <v>3.042060786203692E-11</v>
      </c>
      <c r="E13" s="11">
        <f aca="true" t="shared" si="2" ref="E13:E19">0.0000000155*A13/C$10</f>
        <v>222.77536808977283</v>
      </c>
      <c r="F13" s="15">
        <f aca="true" t="shared" si="3" ref="F13:F19">-2.66+0.317*LOG(E13)+0.623*(LOG(E13))^2-0.184*(LOG(E13))^3+0.0183*(LOG(E13))^4</f>
        <v>-0.306793925959964</v>
      </c>
      <c r="G13" s="11">
        <f>C$10*(1+10^F13)</f>
        <v>1.0680701868932665E-10</v>
      </c>
    </row>
    <row r="14" spans="1:7" ht="12.75">
      <c r="A14" s="5">
        <v>2.008352813426764</v>
      </c>
      <c r="B14" s="9">
        <v>7.610449161253806</v>
      </c>
      <c r="C14" s="11">
        <f t="shared" si="0"/>
        <v>1.4664606749582937E-10</v>
      </c>
      <c r="D14" s="1">
        <f t="shared" si="1"/>
        <v>7.512708015405722E-11</v>
      </c>
      <c r="E14" s="11">
        <f t="shared" si="2"/>
        <v>435.26159646744645</v>
      </c>
      <c r="F14" s="15">
        <f t="shared" si="3"/>
        <v>0.020934013595672596</v>
      </c>
      <c r="G14" s="11">
        <f aca="true" t="shared" si="4" ref="G14:G19">C$10*(1+10^F14)</f>
        <v>1.4656979497687387E-10</v>
      </c>
    </row>
    <row r="15" spans="1:7" ht="12.75">
      <c r="A15" s="5">
        <v>3.0159995247195757</v>
      </c>
      <c r="B15" s="9">
        <v>10.005326738661523</v>
      </c>
      <c r="C15" s="11">
        <f t="shared" si="0"/>
        <v>1.9279306505397624E-10</v>
      </c>
      <c r="D15" s="1">
        <f t="shared" si="1"/>
        <v>1.212740777122041E-10</v>
      </c>
      <c r="E15" s="11">
        <f t="shared" si="2"/>
        <v>653.6444987644461</v>
      </c>
      <c r="F15" s="15">
        <f t="shared" si="3"/>
        <v>0.21420376414231446</v>
      </c>
      <c r="G15" s="11">
        <f t="shared" si="4"/>
        <v>1.886373846402337E-10</v>
      </c>
    </row>
    <row r="16" spans="1:7" ht="12.75">
      <c r="A16" s="5">
        <v>3.996437542359807</v>
      </c>
      <c r="B16" s="9">
        <v>12.325444408062868</v>
      </c>
      <c r="C16" s="11">
        <f t="shared" si="0"/>
        <v>2.3749951077566907E-10</v>
      </c>
      <c r="D16" s="1">
        <f t="shared" si="1"/>
        <v>1.6598052343389692E-10</v>
      </c>
      <c r="E16" s="11">
        <f t="shared" si="2"/>
        <v>866.1305788707228</v>
      </c>
      <c r="F16" s="15">
        <f t="shared" si="3"/>
        <v>0.3457432451172471</v>
      </c>
      <c r="G16" s="11">
        <f t="shared" si="4"/>
        <v>2.3006838689811983E-10</v>
      </c>
    </row>
    <row r="17" spans="1:7" ht="12.75">
      <c r="A17" s="5">
        <v>5.004083566903406</v>
      </c>
      <c r="B17" s="9">
        <v>14.720320414677605</v>
      </c>
      <c r="C17" s="11">
        <f t="shared" si="0"/>
        <v>2.8364647806613944E-10</v>
      </c>
      <c r="D17" s="1">
        <f t="shared" si="1"/>
        <v>2.121274907243673E-10</v>
      </c>
      <c r="E17" s="11">
        <f t="shared" si="2"/>
        <v>1084.5133323315433</v>
      </c>
      <c r="F17" s="15">
        <f t="shared" si="3"/>
        <v>0.44971475408332995</v>
      </c>
      <c r="G17" s="11">
        <f t="shared" si="4"/>
        <v>2.7295453359877534E-10</v>
      </c>
    </row>
    <row r="18" spans="1:7" ht="12.75">
      <c r="A18" s="5">
        <v>5.9847086966759075</v>
      </c>
      <c r="B18" s="9">
        <v>16.966194230159395</v>
      </c>
      <c r="C18" s="11">
        <f t="shared" si="0"/>
        <v>3.2692231581945264E-10</v>
      </c>
      <c r="D18" s="1">
        <f t="shared" si="1"/>
        <v>2.554033284776805E-10</v>
      </c>
      <c r="E18" s="11">
        <f t="shared" si="2"/>
        <v>1297.0399644388758</v>
      </c>
      <c r="F18" s="15">
        <f t="shared" si="3"/>
        <v>0.5318973040111616</v>
      </c>
      <c r="G18" s="11">
        <f t="shared" si="4"/>
        <v>3.149179150064566E-10</v>
      </c>
    </row>
    <row r="19" spans="1:7" ht="12.75">
      <c r="A19" s="5">
        <v>6.992917308046436</v>
      </c>
      <c r="B19" s="9">
        <v>19.13834190348541</v>
      </c>
      <c r="C19" s="11">
        <f t="shared" si="0"/>
        <v>3.6877752141430846E-10</v>
      </c>
      <c r="D19" s="1">
        <f t="shared" si="1"/>
        <v>2.972585340725363E-10</v>
      </c>
      <c r="E19" s="11">
        <f t="shared" si="2"/>
        <v>1515.544644903161</v>
      </c>
      <c r="F19" s="15">
        <f t="shared" si="3"/>
        <v>0.6030851330370539</v>
      </c>
      <c r="G19" s="11">
        <f t="shared" si="4"/>
        <v>3.5827100973971583E-10</v>
      </c>
    </row>
    <row r="20" spans="1:3" ht="12.75">
      <c r="A20" s="5"/>
      <c r="B20" s="9"/>
      <c r="C20" s="11"/>
    </row>
    <row r="21" spans="1:8" ht="12.75">
      <c r="A21" s="3" t="s">
        <v>7</v>
      </c>
      <c r="B21" s="3"/>
      <c r="C21" s="17">
        <v>89</v>
      </c>
      <c r="D21" s="11"/>
      <c r="F21" s="2"/>
      <c r="H21" s="13"/>
    </row>
    <row r="22" spans="1:5" ht="12.75">
      <c r="A22" s="4" t="s">
        <v>5</v>
      </c>
      <c r="B22" s="10" t="s">
        <v>6</v>
      </c>
      <c r="C22" s="13">
        <f>0.00000001695*C21/(C21-1)</f>
        <v>1.7142613636363637E-08</v>
      </c>
      <c r="E22" s="16"/>
    </row>
    <row r="23" spans="1:5" ht="12.75">
      <c r="A23" s="4" t="s">
        <v>16</v>
      </c>
      <c r="B23" s="10" t="s">
        <v>6</v>
      </c>
      <c r="C23" s="13">
        <f>C22/C21</f>
        <v>1.9261363636363638E-10</v>
      </c>
      <c r="E23" s="16"/>
    </row>
    <row r="24" spans="1:7" ht="12.75">
      <c r="A24" s="4" t="s">
        <v>0</v>
      </c>
      <c r="B24" s="6" t="s">
        <v>1</v>
      </c>
      <c r="C24" s="8" t="s">
        <v>2</v>
      </c>
      <c r="D24" s="12" t="s">
        <v>10</v>
      </c>
      <c r="E24" s="11" t="s">
        <v>14</v>
      </c>
      <c r="F24" s="15" t="s">
        <v>17</v>
      </c>
      <c r="G24" s="12" t="s">
        <v>15</v>
      </c>
    </row>
    <row r="25" spans="1:7" ht="12.75">
      <c r="A25" s="5">
        <v>0.029838859421961784</v>
      </c>
      <c r="B25" s="9">
        <v>9.948990694055517</v>
      </c>
      <c r="C25" s="11">
        <f aca="true" t="shared" si="5" ref="C25:C32">C$9/C$21*B25/B$25</f>
        <v>1.912530223296828E-10</v>
      </c>
      <c r="D25" s="1">
        <f>C25-C$25</f>
        <v>0</v>
      </c>
      <c r="G25" s="11">
        <f>C23</f>
        <v>1.9261363636363638E-10</v>
      </c>
    </row>
    <row r="26" spans="1:7" ht="12.75">
      <c r="A26" s="5">
        <v>1.0125288554342131</v>
      </c>
      <c r="B26" s="9">
        <v>11.378202098274368</v>
      </c>
      <c r="C26" s="11">
        <f t="shared" si="5"/>
        <v>2.1872726660334822E-10</v>
      </c>
      <c r="D26" s="1">
        <f aca="true" t="shared" si="6" ref="D26:D32">C26-C$25</f>
        <v>2.747424427366542E-11</v>
      </c>
      <c r="E26" s="11">
        <f aca="true" t="shared" si="7" ref="E26:E32">0.0000000155*A26/C$23</f>
        <v>81.48019816001572</v>
      </c>
      <c r="F26" s="15">
        <f aca="true" t="shared" si="8" ref="F26:F32">-2.66+0.317*LOG(E26)+0.623*(LOG(E26))^2-0.184*(LOG(E26))^3+0.0183*(LOG(E26))^4</f>
        <v>-0.8190487105974101</v>
      </c>
      <c r="G26" s="11">
        <f>C$23*(1+10^F26)</f>
        <v>2.2183081795444783E-10</v>
      </c>
    </row>
    <row r="27" spans="1:7" ht="12.75">
      <c r="A27" s="5">
        <v>2.0486971821514794</v>
      </c>
      <c r="B27" s="9">
        <v>13.328142891067095</v>
      </c>
      <c r="C27" s="11">
        <f t="shared" si="5"/>
        <v>2.5621167898784994E-10</v>
      </c>
      <c r="D27" s="1">
        <f t="shared" si="6"/>
        <v>6.495865665816714E-11</v>
      </c>
      <c r="E27" s="11">
        <f t="shared" si="7"/>
        <v>164.8627112952577</v>
      </c>
      <c r="F27" s="15">
        <f t="shared" si="8"/>
        <v>-0.45787724689283144</v>
      </c>
      <c r="G27" s="11">
        <f aca="true" t="shared" si="9" ref="G27:G32">C$23*(1+10^F27)</f>
        <v>2.597271202042001E-10</v>
      </c>
    </row>
    <row r="28" spans="1:7" ht="12.75">
      <c r="A28" s="5">
        <v>3.0296980613979496</v>
      </c>
      <c r="B28" s="9">
        <v>15.425533850166426</v>
      </c>
      <c r="C28" s="11">
        <f t="shared" si="5"/>
        <v>2.965305788913722E-10</v>
      </c>
      <c r="D28" s="1">
        <f t="shared" si="6"/>
        <v>1.0527755656168943E-10</v>
      </c>
      <c r="E28" s="11">
        <f t="shared" si="7"/>
        <v>243.8057908995164</v>
      </c>
      <c r="F28" s="15">
        <f t="shared" si="8"/>
        <v>-0.2619647308236328</v>
      </c>
      <c r="G28" s="11">
        <f t="shared" si="9"/>
        <v>2.979849270101326E-10</v>
      </c>
    </row>
    <row r="29" spans="1:7" ht="12.75">
      <c r="A29" s="5">
        <v>4.010511072021083</v>
      </c>
      <c r="B29" s="9">
        <v>17.59716624052127</v>
      </c>
      <c r="C29" s="11">
        <f t="shared" si="5"/>
        <v>3.3827664849947386E-10</v>
      </c>
      <c r="D29" s="1">
        <f t="shared" si="6"/>
        <v>1.4702362616979106E-10</v>
      </c>
      <c r="E29" s="11">
        <f t="shared" si="7"/>
        <v>322.73375234435144</v>
      </c>
      <c r="F29" s="15">
        <f t="shared" si="8"/>
        <v>-0.1239552157122904</v>
      </c>
      <c r="G29" s="11">
        <f t="shared" si="9"/>
        <v>3.3740138484438454E-10</v>
      </c>
    </row>
    <row r="30" spans="1:7" ht="12.75">
      <c r="A30" s="5">
        <v>4.991136257150614</v>
      </c>
      <c r="B30" s="9">
        <v>19.843040068015586</v>
      </c>
      <c r="C30" s="11">
        <f t="shared" si="5"/>
        <v>3.8144988792526444E-10</v>
      </c>
      <c r="D30" s="1">
        <f t="shared" si="6"/>
        <v>1.9019686559558164E-10</v>
      </c>
      <c r="E30" s="11">
        <f t="shared" si="7"/>
        <v>401.6465991004977</v>
      </c>
      <c r="F30" s="15">
        <f t="shared" si="8"/>
        <v>-0.017765692396499277</v>
      </c>
      <c r="G30" s="11">
        <f t="shared" si="9"/>
        <v>3.775070062381711E-10</v>
      </c>
    </row>
    <row r="31" spans="1:7" ht="12.75">
      <c r="A31" s="5">
        <v>5.9987819863963905</v>
      </c>
      <c r="B31" s="9">
        <v>22.23791452763478</v>
      </c>
      <c r="C31" s="11">
        <f t="shared" si="5"/>
        <v>4.274874200315117E-10</v>
      </c>
      <c r="D31" s="1">
        <f t="shared" si="6"/>
        <v>2.362343977018289E-10</v>
      </c>
      <c r="E31" s="11">
        <f t="shared" si="7"/>
        <v>482.7338424451137</v>
      </c>
      <c r="F31" s="15">
        <f t="shared" si="8"/>
        <v>0.07052967980535774</v>
      </c>
      <c r="G31" s="11">
        <f t="shared" si="9"/>
        <v>4.191910996376661E-10</v>
      </c>
    </row>
    <row r="32" spans="1:7" ht="12.75">
      <c r="A32" s="5">
        <v>6.979406981203405</v>
      </c>
      <c r="B32" s="9">
        <v>24.483787085841698</v>
      </c>
      <c r="C32" s="11">
        <f t="shared" si="5"/>
        <v>4.706606350573346E-10</v>
      </c>
      <c r="D32" s="1">
        <f t="shared" si="6"/>
        <v>2.794076127276518E-10</v>
      </c>
      <c r="E32" s="11">
        <f t="shared" si="7"/>
        <v>561.6466738856309</v>
      </c>
      <c r="F32" s="15">
        <f t="shared" si="8"/>
        <v>0.14257937963929668</v>
      </c>
      <c r="G32" s="11">
        <f t="shared" si="9"/>
        <v>4.6007829823514637E-10</v>
      </c>
    </row>
    <row r="33" spans="1:3" ht="12.75">
      <c r="A33" s="5"/>
      <c r="B33" s="9"/>
      <c r="C33" s="11"/>
    </row>
    <row r="34" spans="1:8" ht="12.75">
      <c r="A34" s="3" t="s">
        <v>8</v>
      </c>
      <c r="B34" s="3"/>
      <c r="C34" s="17">
        <v>67</v>
      </c>
      <c r="D34" s="11"/>
      <c r="E34" s="1"/>
      <c r="F34" s="11"/>
      <c r="G34" s="15"/>
      <c r="H34" s="11"/>
    </row>
    <row r="35" spans="1:8" ht="12.75">
      <c r="A35" s="4" t="s">
        <v>5</v>
      </c>
      <c r="B35" s="10" t="s">
        <v>6</v>
      </c>
      <c r="C35" s="13">
        <f>0.00000001695*C34/(C34-1)</f>
        <v>1.720681818181818E-08</v>
      </c>
      <c r="D35" s="11"/>
      <c r="E35" s="1"/>
      <c r="F35" s="11"/>
      <c r="G35" s="15"/>
      <c r="H35" s="11"/>
    </row>
    <row r="36" spans="1:8" ht="12.75">
      <c r="A36" s="4" t="s">
        <v>16</v>
      </c>
      <c r="B36" s="10" t="s">
        <v>6</v>
      </c>
      <c r="C36" s="13">
        <f>C35/C34</f>
        <v>2.568181818181818E-10</v>
      </c>
      <c r="D36" s="11"/>
      <c r="E36" s="1"/>
      <c r="F36" s="11"/>
      <c r="G36" s="15"/>
      <c r="H36" s="11"/>
    </row>
    <row r="37" spans="1:7" ht="12.75">
      <c r="A37" s="4" t="s">
        <v>0</v>
      </c>
      <c r="B37" s="6" t="s">
        <v>1</v>
      </c>
      <c r="C37" s="8" t="s">
        <v>2</v>
      </c>
      <c r="D37" s="12" t="s">
        <v>10</v>
      </c>
      <c r="E37" s="11" t="s">
        <v>14</v>
      </c>
      <c r="F37" s="15" t="s">
        <v>17</v>
      </c>
      <c r="G37" s="12" t="s">
        <v>15</v>
      </c>
    </row>
    <row r="38" spans="1:7" ht="12.75">
      <c r="A38" s="5">
        <v>0.021207961114123142</v>
      </c>
      <c r="B38" s="9">
        <v>13.364138475684662</v>
      </c>
      <c r="C38" s="11">
        <f aca="true" t="shared" si="10" ref="C38:C45">C$9/C$34*B38/B$38</f>
        <v>2.540525221991309E-10</v>
      </c>
      <c r="D38" s="1">
        <f>C38-C$38</f>
        <v>0</v>
      </c>
      <c r="G38" s="11">
        <f>C36</f>
        <v>2.568181818181818E-10</v>
      </c>
    </row>
    <row r="39" spans="1:7" ht="12.75">
      <c r="A39" s="5">
        <v>1.031106120569188</v>
      </c>
      <c r="B39" s="9">
        <v>14.8681089674843</v>
      </c>
      <c r="C39" s="11">
        <f t="shared" si="10"/>
        <v>2.8264302935752E-10</v>
      </c>
      <c r="D39" s="1">
        <f aca="true" t="shared" si="11" ref="D39:D45">C39-C$38</f>
        <v>2.8590507158389077E-11</v>
      </c>
      <c r="E39" s="11">
        <f aca="true" t="shared" si="12" ref="E39:E45">0.0000000155*A39/C$36</f>
        <v>62.231360551166915</v>
      </c>
      <c r="F39" s="15">
        <f aca="true" t="shared" si="13" ref="F39:F45">-2.66+0.317*LOG(E39)+0.623*(LOG(E39))^2-0.184*(LOG(E39))^3+0.0183*(LOG(E39))^4</f>
        <v>-0.9590406373696655</v>
      </c>
      <c r="G39" s="11">
        <f>C$36*(1+10^F39)</f>
        <v>2.850400090990459E-10</v>
      </c>
    </row>
    <row r="40" spans="1:7" ht="12.75">
      <c r="A40" s="5">
        <v>2.0398782893105274</v>
      </c>
      <c r="B40" s="9">
        <v>16.817532697304426</v>
      </c>
      <c r="C40" s="11">
        <f t="shared" si="10"/>
        <v>3.197016108962202E-10</v>
      </c>
      <c r="D40" s="1">
        <f t="shared" si="11"/>
        <v>6.564908869708926E-11</v>
      </c>
      <c r="E40" s="11">
        <f t="shared" si="12"/>
        <v>123.11477816900705</v>
      </c>
      <c r="F40" s="15">
        <f t="shared" si="13"/>
        <v>-0.6064053275760664</v>
      </c>
      <c r="G40" s="11">
        <f aca="true" t="shared" si="14" ref="G40:G45">C$36*(1+10^F40)</f>
        <v>3.2038353134980945E-10</v>
      </c>
    </row>
    <row r="41" spans="1:7" ht="12.75">
      <c r="A41" s="5">
        <v>3.0208790149249354</v>
      </c>
      <c r="B41" s="9">
        <v>18.914923258818632</v>
      </c>
      <c r="C41" s="11">
        <f t="shared" si="10"/>
        <v>3.595730446709317E-10</v>
      </c>
      <c r="D41" s="1">
        <f t="shared" si="11"/>
        <v>1.0552052247180076E-10</v>
      </c>
      <c r="E41" s="11">
        <f t="shared" si="12"/>
        <v>182.32207859989433</v>
      </c>
      <c r="F41" s="15">
        <f t="shared" si="13"/>
        <v>-0.4071146479336285</v>
      </c>
      <c r="G41" s="11">
        <f t="shared" si="14"/>
        <v>3.573980631908665E-10</v>
      </c>
    </row>
    <row r="42" spans="1:7" ht="12.75">
      <c r="A42" s="5">
        <v>4.001879562673529</v>
      </c>
      <c r="B42" s="9">
        <v>21.012312783930913</v>
      </c>
      <c r="C42" s="11">
        <f t="shared" si="10"/>
        <v>3.9944445874362327E-10</v>
      </c>
      <c r="D42" s="1">
        <f t="shared" si="11"/>
        <v>1.4539193654449234E-10</v>
      </c>
      <c r="E42" s="11">
        <f t="shared" si="12"/>
        <v>241.52936829587142</v>
      </c>
      <c r="F42" s="15">
        <f t="shared" si="13"/>
        <v>-0.266616792654332</v>
      </c>
      <c r="G42" s="11">
        <f t="shared" si="14"/>
        <v>3.9581631719346694E-10</v>
      </c>
    </row>
    <row r="43" spans="1:7" ht="12.75">
      <c r="A43" s="5">
        <v>5.010088288000505</v>
      </c>
      <c r="B43" s="9">
        <v>23.184460506324093</v>
      </c>
      <c r="C43" s="11">
        <f t="shared" si="10"/>
        <v>4.4073702754385894E-10</v>
      </c>
      <c r="D43" s="1">
        <f t="shared" si="11"/>
        <v>1.8668450534472802E-10</v>
      </c>
      <c r="E43" s="11">
        <f t="shared" si="12"/>
        <v>302.37877985985347</v>
      </c>
      <c r="F43" s="15">
        <f t="shared" si="13"/>
        <v>-0.15582736379081852</v>
      </c>
      <c r="G43" s="11">
        <f t="shared" si="14"/>
        <v>4.362082534173864E-10</v>
      </c>
    </row>
    <row r="44" spans="1:7" ht="12.75">
      <c r="A44" s="5">
        <v>6.0177339911994965</v>
      </c>
      <c r="B44" s="9">
        <v>25.579334464598496</v>
      </c>
      <c r="C44" s="11">
        <f t="shared" si="10"/>
        <v>4.862636262509603E-10</v>
      </c>
      <c r="D44" s="1">
        <f t="shared" si="11"/>
        <v>2.3221110405182936E-10</v>
      </c>
      <c r="E44" s="11">
        <f t="shared" si="12"/>
        <v>363.1942107962882</v>
      </c>
      <c r="F44" s="15">
        <f t="shared" si="13"/>
        <v>-0.06646072266045677</v>
      </c>
      <c r="G44" s="11">
        <f t="shared" si="14"/>
        <v>4.771945615455422E-10</v>
      </c>
    </row>
    <row r="45" spans="1:7" ht="12.75">
      <c r="A45" s="5">
        <v>6.998358978539924</v>
      </c>
      <c r="B45" s="9">
        <v>27.825206707974075</v>
      </c>
      <c r="C45" s="11">
        <f t="shared" si="10"/>
        <v>5.28957699572986E-10</v>
      </c>
      <c r="D45" s="1">
        <f t="shared" si="11"/>
        <v>2.7490517737385507E-10</v>
      </c>
      <c r="E45" s="11">
        <f t="shared" si="12"/>
        <v>422.37883392603794</v>
      </c>
      <c r="F45" s="15">
        <f t="shared" si="13"/>
        <v>0.00648760178645269</v>
      </c>
      <c r="G45" s="11">
        <f t="shared" si="14"/>
        <v>5.175015770619365E-10</v>
      </c>
    </row>
    <row r="46" spans="1:3" ht="12.75">
      <c r="A46" s="5"/>
      <c r="B46" s="9"/>
      <c r="C46" s="11"/>
    </row>
    <row r="47" spans="1:8" ht="12.75">
      <c r="A47" s="3" t="s">
        <v>9</v>
      </c>
      <c r="B47" s="3"/>
      <c r="C47" s="17">
        <v>54</v>
      </c>
      <c r="D47" s="11"/>
      <c r="E47" s="1"/>
      <c r="F47" s="11"/>
      <c r="G47" s="15"/>
      <c r="H47" s="11"/>
    </row>
    <row r="48" spans="1:8" ht="12.75">
      <c r="A48" s="4" t="s">
        <v>5</v>
      </c>
      <c r="B48" s="10" t="s">
        <v>6</v>
      </c>
      <c r="C48" s="13">
        <f>0.00000001695*C47/(C47-1)</f>
        <v>1.7269811320754715E-08</v>
      </c>
      <c r="D48" s="11"/>
      <c r="E48" s="1"/>
      <c r="F48" s="11"/>
      <c r="G48" s="15"/>
      <c r="H48" s="11"/>
    </row>
    <row r="49" spans="1:8" ht="12.75">
      <c r="A49" s="4" t="s">
        <v>16</v>
      </c>
      <c r="B49" s="10" t="s">
        <v>6</v>
      </c>
      <c r="C49" s="13">
        <f>C48/C47</f>
        <v>3.1981132075471695E-10</v>
      </c>
      <c r="D49" s="11"/>
      <c r="E49" s="1"/>
      <c r="F49" s="11"/>
      <c r="G49" s="15"/>
      <c r="H49" s="11"/>
    </row>
    <row r="50" spans="1:7" ht="12.75">
      <c r="A50" s="4" t="s">
        <v>0</v>
      </c>
      <c r="B50" s="6" t="s">
        <v>1</v>
      </c>
      <c r="C50" s="8" t="s">
        <v>2</v>
      </c>
      <c r="D50" s="12" t="s">
        <v>10</v>
      </c>
      <c r="E50" s="11" t="s">
        <v>14</v>
      </c>
      <c r="F50" s="15" t="s">
        <v>17</v>
      </c>
      <c r="G50" s="12" t="s">
        <v>15</v>
      </c>
    </row>
    <row r="51" spans="1:7" ht="12.75">
      <c r="A51" s="5">
        <v>0.014453219791877117</v>
      </c>
      <c r="B51" s="9">
        <v>16.03686283685283</v>
      </c>
      <c r="C51" s="11">
        <f aca="true" t="shared" si="15" ref="C51:C58">C$9/C$47*B51/B$51</f>
        <v>3.152133145804032E-10</v>
      </c>
      <c r="D51" s="1">
        <f>C51-C$51</f>
        <v>0</v>
      </c>
      <c r="G51" s="11">
        <f>C49</f>
        <v>3.1981132075471695E-10</v>
      </c>
    </row>
    <row r="52" spans="1:7" ht="12.75">
      <c r="A52" s="5">
        <v>1.0245388977976806</v>
      </c>
      <c r="B52" s="9">
        <v>17.466590879769683</v>
      </c>
      <c r="C52" s="11">
        <f t="shared" si="15"/>
        <v>3.4331540162455583E-10</v>
      </c>
      <c r="D52" s="1">
        <f aca="true" t="shared" si="16" ref="D52:D58">C52-C$51</f>
        <v>2.8102087044152634E-11</v>
      </c>
      <c r="E52" s="11">
        <f aca="true" t="shared" si="17" ref="E52:E58">0.0000000155*A52/C$49</f>
        <v>49.65538079886694</v>
      </c>
      <c r="F52" s="15">
        <f aca="true" t="shared" si="18" ref="F52:F58">-2.66+0.317*LOG(E52)+0.623*(LOG(E52))^2-0.184*(LOG(E52))^3+0.0183*(LOG(E52))^4</f>
        <v>-1.0766171459844707</v>
      </c>
      <c r="G52" s="11">
        <f>C$49*(1+10^F52)</f>
        <v>3.466200782955852E-10</v>
      </c>
    </row>
    <row r="53" spans="1:7" ht="12.75">
      <c r="A53" s="5">
        <v>2.060894555618006</v>
      </c>
      <c r="B53" s="9">
        <v>19.342288869904678</v>
      </c>
      <c r="C53" s="11">
        <f t="shared" si="15"/>
        <v>3.8018327202022736E-10</v>
      </c>
      <c r="D53" s="1">
        <f t="shared" si="16"/>
        <v>6.496995743982416E-11</v>
      </c>
      <c r="E53" s="11">
        <f t="shared" si="17"/>
        <v>99.88347359529158</v>
      </c>
      <c r="F53" s="15">
        <f t="shared" si="18"/>
        <v>-0.7138008608422699</v>
      </c>
      <c r="G53" s="11">
        <f aca="true" t="shared" si="19" ref="G53:G58">C$49*(1+10^F53)</f>
        <v>3.816261924427258E-10</v>
      </c>
    </row>
    <row r="54" spans="1:7" ht="12.75">
      <c r="A54" s="5">
        <v>3.0150621597876297</v>
      </c>
      <c r="B54" s="9">
        <v>21.216435260377</v>
      </c>
      <c r="C54" s="11">
        <f t="shared" si="15"/>
        <v>4.1702064487547923E-10</v>
      </c>
      <c r="D54" s="1">
        <f t="shared" si="16"/>
        <v>1.0180733029507603E-10</v>
      </c>
      <c r="E54" s="11">
        <f t="shared" si="17"/>
        <v>146.12823387997275</v>
      </c>
      <c r="F54" s="15">
        <f t="shared" si="18"/>
        <v>-0.5190154275451886</v>
      </c>
      <c r="G54" s="11">
        <f t="shared" si="19"/>
        <v>4.166120001454289E-10</v>
      </c>
    </row>
    <row r="55" spans="1:7" ht="12.75">
      <c r="A55" s="5">
        <v>3.9964379427111267</v>
      </c>
      <c r="B55" s="9">
        <v>23.165339734538023</v>
      </c>
      <c r="C55" s="11">
        <f t="shared" si="15"/>
        <v>4.5532742877395837E-10</v>
      </c>
      <c r="D55" s="1">
        <f t="shared" si="16"/>
        <v>1.4011411419355518E-10</v>
      </c>
      <c r="E55" s="11">
        <f t="shared" si="17"/>
        <v>193.69166784290212</v>
      </c>
      <c r="F55" s="15">
        <f t="shared" si="18"/>
        <v>-0.37672538680040035</v>
      </c>
      <c r="G55" s="11">
        <f t="shared" si="19"/>
        <v>4.5413990766193544E-10</v>
      </c>
    </row>
    <row r="56" spans="1:7" ht="12.75">
      <c r="A56" s="5">
        <v>5.032605525294835</v>
      </c>
      <c r="B56" s="9">
        <v>25.11527697047676</v>
      </c>
      <c r="C56" s="11">
        <f t="shared" si="15"/>
        <v>4.936545121703156E-10</v>
      </c>
      <c r="D56" s="1">
        <f t="shared" si="16"/>
        <v>1.7844119758991243E-10</v>
      </c>
      <c r="E56" s="11">
        <f t="shared" si="17"/>
        <v>243.91064537048425</v>
      </c>
      <c r="F56" s="15">
        <f t="shared" si="18"/>
        <v>-0.2617515545151545</v>
      </c>
      <c r="G56" s="11">
        <f t="shared" si="19"/>
        <v>4.948533254167401E-10</v>
      </c>
    </row>
    <row r="57" spans="1:7" ht="12.75">
      <c r="A57" s="5">
        <v>6.01323055105895</v>
      </c>
      <c r="B57" s="9">
        <v>27.36114934282227</v>
      </c>
      <c r="C57" s="11">
        <f t="shared" si="15"/>
        <v>5.377983626112357E-10</v>
      </c>
      <c r="D57" s="1">
        <f t="shared" si="16"/>
        <v>2.2258504803083247E-10</v>
      </c>
      <c r="E57" s="11">
        <f t="shared" si="17"/>
        <v>291.43769307934673</v>
      </c>
      <c r="F57" s="15">
        <f t="shared" si="18"/>
        <v>-0.1739077648112376</v>
      </c>
      <c r="G57" s="11">
        <f t="shared" si="19"/>
        <v>5.340935067290254E-10</v>
      </c>
    </row>
    <row r="58" spans="1:7" ht="12.75">
      <c r="A58" s="5">
        <v>6.994230822739499</v>
      </c>
      <c r="B58" s="9">
        <v>29.458536912113892</v>
      </c>
      <c r="C58" s="11">
        <f t="shared" si="15"/>
        <v>5.790236629958519E-10</v>
      </c>
      <c r="D58" s="1">
        <f t="shared" si="16"/>
        <v>2.6381034841544873E-10</v>
      </c>
      <c r="E58" s="11">
        <f t="shared" si="17"/>
        <v>338.98292748557515</v>
      </c>
      <c r="F58" s="15">
        <f t="shared" si="18"/>
        <v>-0.09999800682320614</v>
      </c>
      <c r="G58" s="11">
        <f t="shared" si="19"/>
        <v>5.738476485013316E-10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printOptions/>
  <pageMargins left="0.75" right="0.75" top="0.51" bottom="0.51" header="0.5" footer="0.5"/>
  <pageSetup horizontalDpi="600" verticalDpi="600" orientation="landscape" paperSize="9" r:id="rId6"/>
  <drawing r:id="rId5"/>
  <legacyDrawing r:id="rId4"/>
  <oleObjects>
    <oleObject progId="Equation.3" shapeId="11726884" r:id="rId1"/>
    <oleObject progId="Equation.3" shapeId="11739452" r:id="rId2"/>
    <oleObject progId="Equation.3" shapeId="1884494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32">
      <selection activeCell="F9" sqref="F9"/>
    </sheetView>
  </sheetViews>
  <sheetFormatPr defaultColWidth="9.140625" defaultRowHeight="12.75"/>
  <cols>
    <col min="1" max="1" width="5.8515625" style="4" customWidth="1"/>
    <col min="2" max="2" width="7.421875" style="6" customWidth="1"/>
    <col min="3" max="3" width="9.140625" style="7" customWidth="1"/>
    <col min="4" max="4" width="9.28125" style="1" customWidth="1"/>
    <col min="6" max="6" width="7.140625" style="0" customWidth="1"/>
  </cols>
  <sheetData>
    <row r="1" spans="1:7" ht="12.75">
      <c r="A1" s="2" t="s">
        <v>19</v>
      </c>
      <c r="E1" s="11"/>
      <c r="F1" s="15"/>
      <c r="G1" s="11"/>
    </row>
    <row r="2" spans="1:7" ht="12.75">
      <c r="A2" s="2"/>
      <c r="E2" s="11"/>
      <c r="F2" s="15"/>
      <c r="G2" s="11"/>
    </row>
    <row r="3" spans="1:7" ht="12.75">
      <c r="A3" s="18" t="s">
        <v>18</v>
      </c>
      <c r="E3" s="11"/>
      <c r="F3" s="15"/>
      <c r="G3" s="11"/>
    </row>
    <row r="4" spans="1:7" ht="12.75">
      <c r="A4" s="2"/>
      <c r="E4" s="11"/>
      <c r="F4" s="15"/>
      <c r="G4" s="11"/>
    </row>
    <row r="5" spans="1:7" ht="12.75">
      <c r="A5" s="2"/>
      <c r="E5" s="11"/>
      <c r="F5" s="15"/>
      <c r="G5" s="11"/>
    </row>
    <row r="6" ht="12.75">
      <c r="A6" s="2"/>
    </row>
    <row r="7" spans="1:4" ht="12.75">
      <c r="A7" s="14" t="s">
        <v>13</v>
      </c>
      <c r="D7" s="1" t="s">
        <v>3</v>
      </c>
    </row>
    <row r="9" spans="1:5" ht="12.75">
      <c r="A9" s="3" t="s">
        <v>4</v>
      </c>
      <c r="B9" s="3"/>
      <c r="C9" s="17">
        <v>488</v>
      </c>
      <c r="D9" s="7"/>
      <c r="E9" s="1"/>
    </row>
    <row r="10" spans="1:3" ht="12.75">
      <c r="A10" s="4" t="s">
        <v>5</v>
      </c>
      <c r="B10" s="10" t="s">
        <v>6</v>
      </c>
      <c r="C10" s="13">
        <f>0.00000001695*C9/(C9-1)</f>
        <v>1.698480492813142E-08</v>
      </c>
    </row>
    <row r="11" spans="1:3" ht="12.75">
      <c r="A11" s="4" t="s">
        <v>16</v>
      </c>
      <c r="B11" s="10" t="s">
        <v>6</v>
      </c>
      <c r="C11" s="13">
        <f>C10/C9</f>
        <v>3.480492813141684E-11</v>
      </c>
    </row>
    <row r="12" spans="1:7" ht="12.75">
      <c r="A12" s="4" t="s">
        <v>0</v>
      </c>
      <c r="B12" s="6" t="s">
        <v>1</v>
      </c>
      <c r="C12" s="8" t="s">
        <v>2</v>
      </c>
      <c r="D12" s="12" t="s">
        <v>10</v>
      </c>
      <c r="E12" s="11" t="s">
        <v>14</v>
      </c>
      <c r="F12" s="15" t="s">
        <v>17</v>
      </c>
      <c r="G12" s="12" t="s">
        <v>15</v>
      </c>
    </row>
    <row r="13" spans="1:7" ht="12.75">
      <c r="A13" s="5">
        <v>0</v>
      </c>
      <c r="B13" s="9">
        <v>1.814070119318667</v>
      </c>
      <c r="C13" s="11">
        <f>C$11*B13/B$13</f>
        <v>3.480492813141684E-11</v>
      </c>
      <c r="D13" s="1">
        <f aca="true" t="shared" si="0" ref="D13:D20">C13-C$13</f>
        <v>0</v>
      </c>
      <c r="E13" s="11">
        <f>0.00000001552*A13/C$9</f>
        <v>0</v>
      </c>
      <c r="F13" s="15"/>
      <c r="G13" s="11">
        <f>C11</f>
        <v>3.480492813141684E-11</v>
      </c>
    </row>
    <row r="14" spans="1:7" ht="12.75">
      <c r="A14" s="5">
        <v>1.017183617345968</v>
      </c>
      <c r="B14" s="9">
        <v>3.6987959022346706</v>
      </c>
      <c r="C14" s="11">
        <f aca="true" t="shared" si="1" ref="C14:C20">C$11*B14/B$13</f>
        <v>7.096546278950227E-11</v>
      </c>
      <c r="D14" s="1">
        <f t="shared" si="0"/>
        <v>3.616053465808543E-11</v>
      </c>
      <c r="E14" s="11">
        <f aca="true" t="shared" si="2" ref="E14:E20">0.0000000155*A14/C$11</f>
        <v>452.991772008026</v>
      </c>
      <c r="F14" s="15">
        <f aca="true" t="shared" si="3" ref="F14:F20">-2.66+0.317*LOG(E14)+0.623*(LOG(E14))^2-0.184*(LOG(E14))^3+0.0183*(LOG(E14))^4</f>
        <v>0.040095714605070554</v>
      </c>
      <c r="G14" s="11">
        <f>C$11*(1+10^F14)</f>
        <v>7.297618462114304E-11</v>
      </c>
    </row>
    <row r="15" spans="1:7" ht="12.75">
      <c r="A15" s="5">
        <v>2.0068750116020713</v>
      </c>
      <c r="B15" s="9">
        <v>5.978106169750696</v>
      </c>
      <c r="C15" s="11">
        <f t="shared" si="1"/>
        <v>1.146965342653343E-10</v>
      </c>
      <c r="D15" s="1">
        <f t="shared" si="0"/>
        <v>7.989160613391747E-11</v>
      </c>
      <c r="E15" s="11">
        <f t="shared" si="2"/>
        <v>893.7401784706923</v>
      </c>
      <c r="F15" s="15">
        <f t="shared" si="3"/>
        <v>0.36030740770545955</v>
      </c>
      <c r="G15" s="11">
        <f aca="true" t="shared" si="4" ref="G15:G20">C$11*(1+10^F15)</f>
        <v>1.1459487006695729E-10</v>
      </c>
    </row>
    <row r="16" spans="1:7" ht="12.75">
      <c r="A16" s="5">
        <v>2.9965660712998288</v>
      </c>
      <c r="B16" s="9">
        <v>8.020797836071337</v>
      </c>
      <c r="C16" s="11">
        <f t="shared" si="1"/>
        <v>1.5388781793392607E-10</v>
      </c>
      <c r="D16" s="1">
        <f t="shared" si="0"/>
        <v>1.1908288980250922E-10</v>
      </c>
      <c r="E16" s="11">
        <f t="shared" si="2"/>
        <v>1334.4884359414016</v>
      </c>
      <c r="F16" s="15">
        <f t="shared" si="3"/>
        <v>0.5449308145084124</v>
      </c>
      <c r="G16" s="11">
        <f t="shared" si="4"/>
        <v>1.5686441948524468E-10</v>
      </c>
    </row>
    <row r="17" spans="1:7" ht="12.75">
      <c r="A17" s="5">
        <v>4.013748201595696</v>
      </c>
      <c r="B17" s="9">
        <v>9.90552134754015</v>
      </c>
      <c r="C17" s="11">
        <f t="shared" si="1"/>
        <v>1.900483090118018E-10</v>
      </c>
      <c r="D17" s="1">
        <f t="shared" si="0"/>
        <v>1.5524338088038496E-10</v>
      </c>
      <c r="E17" s="11">
        <f t="shared" si="2"/>
        <v>1787.4795457076762</v>
      </c>
      <c r="F17" s="15">
        <f t="shared" si="3"/>
        <v>0.6783281661371849</v>
      </c>
      <c r="G17" s="11">
        <f t="shared" si="4"/>
        <v>2.007517377842027E-10</v>
      </c>
    </row>
    <row r="18" spans="1:7" ht="12.75">
      <c r="A18" s="5">
        <v>5.003438612078122</v>
      </c>
      <c r="B18" s="9">
        <v>11.71159363283796</v>
      </c>
      <c r="C18" s="11">
        <f t="shared" si="1"/>
        <v>2.2469978991130711E-10</v>
      </c>
      <c r="D18" s="1">
        <f t="shared" si="0"/>
        <v>1.8989486177989027E-10</v>
      </c>
      <c r="E18" s="11">
        <f t="shared" si="2"/>
        <v>2228.227514057327</v>
      </c>
      <c r="F18" s="15">
        <f t="shared" si="3"/>
        <v>0.7786640456233993</v>
      </c>
      <c r="G18" s="11">
        <f t="shared" si="4"/>
        <v>2.438812190399892E-10</v>
      </c>
    </row>
    <row r="19" spans="1:7" ht="12.75">
      <c r="A19" s="5">
        <v>6.020620144442999</v>
      </c>
      <c r="B19" s="9">
        <v>13.438570540123745</v>
      </c>
      <c r="C19" s="11">
        <f t="shared" si="1"/>
        <v>2.5783373909143773E-10</v>
      </c>
      <c r="D19" s="1">
        <f t="shared" si="0"/>
        <v>2.2302881096002088E-10</v>
      </c>
      <c r="E19" s="11">
        <f t="shared" si="2"/>
        <v>2681.2183575414733</v>
      </c>
      <c r="F19" s="15">
        <f t="shared" si="3"/>
        <v>0.8629826899461883</v>
      </c>
      <c r="G19" s="11">
        <f t="shared" si="4"/>
        <v>2.8868197112442933E-10</v>
      </c>
    </row>
    <row r="20" spans="1:7" ht="12.75">
      <c r="A20" s="5">
        <v>7.010310112770698</v>
      </c>
      <c r="B20" s="9">
        <v>15.008023989859215</v>
      </c>
      <c r="C20" s="11">
        <f t="shared" si="1"/>
        <v>2.8794542768711526E-10</v>
      </c>
      <c r="D20" s="1">
        <f t="shared" si="0"/>
        <v>2.531404995556984E-10</v>
      </c>
      <c r="E20" s="11">
        <f t="shared" si="2"/>
        <v>3121.966128982278</v>
      </c>
      <c r="F20" s="15">
        <f t="shared" si="3"/>
        <v>0.9325196584643654</v>
      </c>
      <c r="G20" s="11">
        <f t="shared" si="4"/>
        <v>3.3276659817861977E-10</v>
      </c>
    </row>
    <row r="21" spans="1:3" ht="12.75">
      <c r="A21" s="5"/>
      <c r="B21" s="9"/>
      <c r="C21" s="11"/>
    </row>
    <row r="22" spans="1:6" ht="12.75">
      <c r="A22" s="3" t="s">
        <v>7</v>
      </c>
      <c r="B22" s="3"/>
      <c r="C22" s="17">
        <v>164</v>
      </c>
      <c r="D22" s="11"/>
      <c r="E22" s="1"/>
      <c r="F22" s="2"/>
    </row>
    <row r="23" spans="1:6" ht="12.75">
      <c r="A23" s="4" t="s">
        <v>5</v>
      </c>
      <c r="B23" s="10" t="s">
        <v>6</v>
      </c>
      <c r="C23" s="13">
        <f>0.00000001695*C22/(C22-1)</f>
        <v>1.705398773006135E-08</v>
      </c>
      <c r="D23" s="11"/>
      <c r="E23" s="1"/>
      <c r="F23" s="2"/>
    </row>
    <row r="24" spans="1:6" ht="12.75">
      <c r="A24" s="4" t="s">
        <v>16</v>
      </c>
      <c r="B24" s="10" t="s">
        <v>6</v>
      </c>
      <c r="C24" s="13">
        <f>C23/C22</f>
        <v>1.039877300613497E-10</v>
      </c>
      <c r="D24" s="11"/>
      <c r="E24" s="1"/>
      <c r="F24" s="2"/>
    </row>
    <row r="25" spans="1:7" ht="12.75">
      <c r="A25" s="4" t="s">
        <v>0</v>
      </c>
      <c r="B25" s="6" t="s">
        <v>1</v>
      </c>
      <c r="C25" s="8" t="s">
        <v>2</v>
      </c>
      <c r="D25" s="12" t="s">
        <v>10</v>
      </c>
      <c r="E25" s="11" t="s">
        <v>14</v>
      </c>
      <c r="F25" s="15" t="s">
        <v>17</v>
      </c>
      <c r="G25" s="12" t="s">
        <v>15</v>
      </c>
    </row>
    <row r="26" spans="1:7" ht="12.75">
      <c r="A26" s="5">
        <v>2.066033889808175E-06</v>
      </c>
      <c r="B26" s="9">
        <v>5.284465130136227</v>
      </c>
      <c r="C26" s="11">
        <f>C$24*B26/B$26</f>
        <v>1.039877300613497E-10</v>
      </c>
      <c r="D26" s="1">
        <f>C26-C$26</f>
        <v>0</v>
      </c>
      <c r="E26" s="11">
        <f>0.00000001552*A26/C$9</f>
        <v>6.570665157750588E-17</v>
      </c>
      <c r="F26" s="15"/>
      <c r="G26" s="11">
        <f>C24</f>
        <v>1.039877300613497E-10</v>
      </c>
    </row>
    <row r="27" spans="1:7" ht="12.75">
      <c r="A27" s="5">
        <v>1.0171845501554586</v>
      </c>
      <c r="B27" s="9">
        <v>6.617082574033775</v>
      </c>
      <c r="C27" s="11">
        <f aca="true" t="shared" si="5" ref="C27:C33">C$24*B27/B$26</f>
        <v>1.302109824849099E-10</v>
      </c>
      <c r="D27" s="1">
        <f aca="true" t="shared" si="6" ref="D27:D33">C27-C$26</f>
        <v>2.622325242356019E-11</v>
      </c>
      <c r="E27" s="11">
        <f aca="true" t="shared" si="7" ref="E27:E33">0.0000000155*A27/C$24</f>
        <v>151.61750831668235</v>
      </c>
      <c r="F27" s="15">
        <f aca="true" t="shared" si="8" ref="F27:F33">-2.66+0.317*LOG(E27)+0.623*(LOG(E27))^2-0.184*(LOG(E27))^3+0.0183*(LOG(E27))^4</f>
        <v>-0.5002909357195823</v>
      </c>
      <c r="G27" s="11">
        <f>C$24*(1+10^F27)</f>
        <v>1.368495160063479E-10</v>
      </c>
    </row>
    <row r="28" spans="1:7" ht="12.75">
      <c r="A28" s="5">
        <v>2.0068756561157697</v>
      </c>
      <c r="B28" s="9">
        <v>8.659774873972376</v>
      </c>
      <c r="C28" s="11">
        <f t="shared" si="5"/>
        <v>1.7040709131587817E-10</v>
      </c>
      <c r="D28" s="1">
        <f t="shared" si="6"/>
        <v>6.641936125452846E-11</v>
      </c>
      <c r="E28" s="11">
        <f t="shared" si="7"/>
        <v>299.1369525177871</v>
      </c>
      <c r="F28" s="15">
        <f t="shared" si="8"/>
        <v>-0.16111169860369867</v>
      </c>
      <c r="G28" s="11">
        <f aca="true" t="shared" si="9" ref="G28:G33">C$24*(1+10^F28)</f>
        <v>1.7574574224642649E-10</v>
      </c>
    </row>
    <row r="29" spans="1:7" ht="12.75">
      <c r="A29" s="5">
        <v>2.996566521058485</v>
      </c>
      <c r="B29" s="9">
        <v>10.860211503450394</v>
      </c>
      <c r="C29" s="11">
        <f t="shared" si="5"/>
        <v>2.1370729381666894E-10</v>
      </c>
      <c r="D29" s="1">
        <f t="shared" si="6"/>
        <v>1.0971956375531924E-10</v>
      </c>
      <c r="E29" s="11">
        <f t="shared" si="7"/>
        <v>446.65636079376173</v>
      </c>
      <c r="F29" s="15">
        <f t="shared" si="8"/>
        <v>0.033341015195024415</v>
      </c>
      <c r="G29" s="11">
        <f t="shared" si="9"/>
        <v>2.1627308426995783E-10</v>
      </c>
    </row>
    <row r="30" spans="1:7" ht="12.75">
      <c r="A30" s="5">
        <v>4.01374846058732</v>
      </c>
      <c r="B30" s="9">
        <v>12.902679840103453</v>
      </c>
      <c r="C30" s="11">
        <f t="shared" si="5"/>
        <v>2.5389899549703504E-10</v>
      </c>
      <c r="D30" s="1">
        <f t="shared" si="6"/>
        <v>1.4991126543568534E-10</v>
      </c>
      <c r="E30" s="11">
        <f t="shared" si="7"/>
        <v>598.2734799807588</v>
      </c>
      <c r="F30" s="15">
        <f t="shared" si="8"/>
        <v>0.17247534923608754</v>
      </c>
      <c r="G30" s="11">
        <f t="shared" si="9"/>
        <v>2.5867602319241334E-10</v>
      </c>
    </row>
    <row r="31" spans="1:7" ht="12.75">
      <c r="A31" s="5">
        <v>5.003438730346149</v>
      </c>
      <c r="B31" s="9">
        <v>15.024242028687699</v>
      </c>
      <c r="C31" s="11">
        <f t="shared" si="5"/>
        <v>2.9564710637333435E-10</v>
      </c>
      <c r="D31" s="1">
        <f t="shared" si="6"/>
        <v>1.9165937631198465E-10</v>
      </c>
      <c r="E31" s="11">
        <f t="shared" si="7"/>
        <v>745.7927995409761</v>
      </c>
      <c r="F31" s="15">
        <f t="shared" si="8"/>
        <v>0.2760464845947168</v>
      </c>
      <c r="G31" s="11">
        <f t="shared" si="9"/>
        <v>3.0033667986242897E-10</v>
      </c>
    </row>
    <row r="32" spans="1:7" ht="12.75">
      <c r="A32" s="5">
        <v>5.993128790322322</v>
      </c>
      <c r="B32" s="9">
        <v>16.988058382230513</v>
      </c>
      <c r="C32" s="11">
        <f t="shared" si="5"/>
        <v>3.342910939545354E-10</v>
      </c>
      <c r="D32" s="1">
        <f t="shared" si="6"/>
        <v>2.3030336389318568E-10</v>
      </c>
      <c r="E32" s="11">
        <f t="shared" si="7"/>
        <v>893.3120878318198</v>
      </c>
      <c r="F32" s="15">
        <f t="shared" si="8"/>
        <v>0.36008518151377733</v>
      </c>
      <c r="G32" s="11">
        <f t="shared" si="9"/>
        <v>3.42256586062385E-10</v>
      </c>
    </row>
    <row r="33" spans="1:7" ht="12.75">
      <c r="A33" s="5">
        <v>7.010310118940071</v>
      </c>
      <c r="B33" s="9">
        <v>19.03052466745134</v>
      </c>
      <c r="C33" s="11">
        <f t="shared" si="5"/>
        <v>3.7448275526680825E-10</v>
      </c>
      <c r="D33" s="1">
        <f t="shared" si="6"/>
        <v>2.7049502520545855E-10</v>
      </c>
      <c r="E33" s="11">
        <f t="shared" si="7"/>
        <v>1044.9291159588252</v>
      </c>
      <c r="F33" s="15">
        <f t="shared" si="8"/>
        <v>0.43258086462137624</v>
      </c>
      <c r="G33" s="11">
        <f t="shared" si="9"/>
        <v>3.8554254761814106E-10</v>
      </c>
    </row>
    <row r="34" spans="1:3" ht="12.75">
      <c r="A34" s="5"/>
      <c r="B34" s="9"/>
      <c r="C34" s="11"/>
    </row>
    <row r="35" spans="1:5" ht="12.75">
      <c r="A35" s="3" t="s">
        <v>8</v>
      </c>
      <c r="B35" s="3"/>
      <c r="C35" s="17">
        <v>105</v>
      </c>
      <c r="D35" s="11"/>
      <c r="E35" s="1"/>
    </row>
    <row r="36" spans="1:5" ht="12.75">
      <c r="A36" s="4" t="s">
        <v>5</v>
      </c>
      <c r="B36" s="10" t="s">
        <v>6</v>
      </c>
      <c r="C36" s="13">
        <f>0.00000001695*C35/(C35-1)</f>
        <v>1.711298076923077E-08</v>
      </c>
      <c r="D36" s="11"/>
      <c r="E36" s="1"/>
    </row>
    <row r="37" spans="1:5" ht="12.75">
      <c r="A37" s="4" t="s">
        <v>16</v>
      </c>
      <c r="B37" s="10" t="s">
        <v>6</v>
      </c>
      <c r="C37" s="13">
        <f>C36/C35</f>
        <v>1.6298076923076924E-10</v>
      </c>
      <c r="D37" s="11"/>
      <c r="E37" s="1"/>
    </row>
    <row r="38" spans="1:7" ht="12.75">
      <c r="A38" s="4" t="s">
        <v>0</v>
      </c>
      <c r="B38" s="6" t="s">
        <v>1</v>
      </c>
      <c r="C38" s="8" t="s">
        <v>2</v>
      </c>
      <c r="D38" s="12" t="s">
        <v>10</v>
      </c>
      <c r="E38" s="11" t="s">
        <v>14</v>
      </c>
      <c r="F38" s="15" t="s">
        <v>17</v>
      </c>
      <c r="G38" s="12" t="s">
        <v>15</v>
      </c>
    </row>
    <row r="39" spans="1:7" ht="12.75">
      <c r="A39" s="5">
        <v>0</v>
      </c>
      <c r="B39" s="9">
        <v>8.045228836782794</v>
      </c>
      <c r="C39" s="11">
        <f>C$37*B39/B$39</f>
        <v>1.6298076923076924E-10</v>
      </c>
      <c r="D39" s="1">
        <f>C39-C$39</f>
        <v>0</v>
      </c>
      <c r="E39" s="11">
        <f>0.00000001552*A39/C$9</f>
        <v>0</v>
      </c>
      <c r="F39" s="15"/>
      <c r="G39" s="11">
        <f>C37</f>
        <v>1.6298076923076924E-10</v>
      </c>
    </row>
    <row r="40" spans="1:7" ht="12.75">
      <c r="A40" s="5">
        <v>1.0171853643623567</v>
      </c>
      <c r="B40" s="9">
        <v>9.929732293571758</v>
      </c>
      <c r="C40" s="11">
        <f aca="true" t="shared" si="10" ref="C40:C46">C$37*B40/B$39</f>
        <v>2.011571628718394E-10</v>
      </c>
      <c r="D40" s="1">
        <f aca="true" t="shared" si="11" ref="D40:D46">C40-C$39</f>
        <v>3.817639364107017E-11</v>
      </c>
      <c r="E40" s="11">
        <f aca="true" t="shared" si="12" ref="E40:E46">0.0000000155*A40/C$37</f>
        <v>96.7376287523374</v>
      </c>
      <c r="F40" s="15">
        <f aca="true" t="shared" si="13" ref="F40:F46">-2.66+0.317*LOG(E40)+0.623*(LOG(E40))^2-0.184*(LOG(E40))^3+0.0183*(LOG(E40))^4</f>
        <v>-0.7303010136110203</v>
      </c>
      <c r="G40" s="11">
        <f>C$37*(1+10^F40)</f>
        <v>1.9330818111935335E-10</v>
      </c>
    </row>
    <row r="41" spans="1:7" ht="12.75">
      <c r="A41" s="5">
        <v>2.0068762503277973</v>
      </c>
      <c r="B41" s="9">
        <v>12.05129698607092</v>
      </c>
      <c r="C41" s="11">
        <f t="shared" si="10"/>
        <v>2.4413595845009245E-10</v>
      </c>
      <c r="D41" s="1">
        <f t="shared" si="11"/>
        <v>8.115518921932321E-11</v>
      </c>
      <c r="E41" s="11">
        <f t="shared" si="12"/>
        <v>190.8604433940064</v>
      </c>
      <c r="F41" s="15">
        <f t="shared" si="13"/>
        <v>-0.3841144850653091</v>
      </c>
      <c r="G41" s="11">
        <f aca="true" t="shared" si="14" ref="G41:G46">C$37*(1+10^F41)</f>
        <v>2.3028182515600256E-10</v>
      </c>
    </row>
    <row r="42" spans="1:7" ht="12.75">
      <c r="A42" s="5">
        <v>2.996566877348879</v>
      </c>
      <c r="B42" s="9">
        <v>14.172860612558384</v>
      </c>
      <c r="C42" s="11">
        <f t="shared" si="10"/>
        <v>2.871147324330111E-10</v>
      </c>
      <c r="D42" s="1">
        <f t="shared" si="11"/>
        <v>1.2413396320224184E-10</v>
      </c>
      <c r="E42" s="11">
        <f t="shared" si="12"/>
        <v>284.9832334092267</v>
      </c>
      <c r="F42" s="15">
        <f t="shared" si="13"/>
        <v>-0.18491266528564954</v>
      </c>
      <c r="G42" s="11">
        <f t="shared" si="14"/>
        <v>2.694498974311667E-10</v>
      </c>
    </row>
    <row r="43" spans="1:7" ht="12.75">
      <c r="A43" s="5">
        <v>4.013748644532255</v>
      </c>
      <c r="B43" s="9">
        <v>16.294201002413864</v>
      </c>
      <c r="C43" s="11">
        <f t="shared" si="10"/>
        <v>3.300889840737143E-10</v>
      </c>
      <c r="D43" s="1">
        <f t="shared" si="11"/>
        <v>1.6710821484294504E-10</v>
      </c>
      <c r="E43" s="11">
        <f t="shared" si="12"/>
        <v>381.72052005817073</v>
      </c>
      <c r="F43" s="15">
        <f t="shared" si="13"/>
        <v>-0.042353749463411416</v>
      </c>
      <c r="G43" s="11">
        <f t="shared" si="14"/>
        <v>3.1081758976277353E-10</v>
      </c>
    </row>
    <row r="44" spans="1:7" ht="12.75">
      <c r="A44" s="5">
        <v>4.975947413240487</v>
      </c>
      <c r="B44" s="9">
        <v>18.494857373909216</v>
      </c>
      <c r="C44" s="11">
        <f t="shared" si="10"/>
        <v>3.7467002403109757E-10</v>
      </c>
      <c r="D44" s="1">
        <f t="shared" si="11"/>
        <v>2.1168925480032833E-10</v>
      </c>
      <c r="E44" s="11">
        <f t="shared" si="12"/>
        <v>473.2287451412191</v>
      </c>
      <c r="F44" s="15">
        <f t="shared" si="13"/>
        <v>0.06102340514693161</v>
      </c>
      <c r="G44" s="11">
        <f t="shared" si="14"/>
        <v>3.5054921008226357E-10</v>
      </c>
    </row>
    <row r="45" spans="1:7" ht="12.75">
      <c r="A45" s="5">
        <v>5.993128811661688</v>
      </c>
      <c r="B45" s="9">
        <v>20.69506878328949</v>
      </c>
      <c r="C45" s="11">
        <f t="shared" si="10"/>
        <v>4.192420499170026E-10</v>
      </c>
      <c r="D45" s="1">
        <f t="shared" si="11"/>
        <v>2.5626128068623334E-10</v>
      </c>
      <c r="E45" s="11">
        <f t="shared" si="12"/>
        <v>569.9659967196837</v>
      </c>
      <c r="F45" s="15">
        <f t="shared" si="13"/>
        <v>0.14954616536408594</v>
      </c>
      <c r="G45" s="11">
        <f t="shared" si="14"/>
        <v>3.9295677592226493E-10</v>
      </c>
    </row>
    <row r="46" spans="1:7" ht="12.75">
      <c r="A46" s="5">
        <v>7.010310123236379</v>
      </c>
      <c r="B46" s="9">
        <v>22.895279831719616</v>
      </c>
      <c r="C46" s="11">
        <f t="shared" si="10"/>
        <v>4.6381406849075604E-10</v>
      </c>
      <c r="D46" s="1">
        <f t="shared" si="11"/>
        <v>3.008332992599868E-10</v>
      </c>
      <c r="E46" s="11">
        <f t="shared" si="12"/>
        <v>666.7032400387635</v>
      </c>
      <c r="F46" s="15">
        <f t="shared" si="13"/>
        <v>0.2235043815688882</v>
      </c>
      <c r="G46" s="11">
        <f t="shared" si="14"/>
        <v>4.356528955436631E-10</v>
      </c>
    </row>
    <row r="47" spans="1:3" ht="12.75">
      <c r="A47" s="5"/>
      <c r="B47" s="9"/>
      <c r="C47" s="11"/>
    </row>
    <row r="48" spans="1:5" ht="12.75">
      <c r="A48" s="3" t="s">
        <v>9</v>
      </c>
      <c r="B48" s="3"/>
      <c r="C48" s="17">
        <v>65</v>
      </c>
      <c r="D48" s="11"/>
      <c r="E48" s="1"/>
    </row>
    <row r="49" spans="1:5" ht="12.75">
      <c r="A49" s="4" t="s">
        <v>5</v>
      </c>
      <c r="B49" s="10" t="s">
        <v>6</v>
      </c>
      <c r="C49" s="13">
        <f>0.00000001695*C48/(C48-1)</f>
        <v>1.7214843749999998E-08</v>
      </c>
      <c r="D49" s="11"/>
      <c r="E49" s="1"/>
    </row>
    <row r="50" spans="1:5" ht="12.75">
      <c r="A50" s="4" t="s">
        <v>16</v>
      </c>
      <c r="B50" s="10" t="s">
        <v>6</v>
      </c>
      <c r="C50" s="13">
        <f>C49/C48</f>
        <v>2.6484375E-10</v>
      </c>
      <c r="D50" s="11"/>
      <c r="E50" s="1"/>
    </row>
    <row r="51" spans="1:7" ht="12.75">
      <c r="A51" s="4" t="s">
        <v>0</v>
      </c>
      <c r="B51" s="6" t="s">
        <v>1</v>
      </c>
      <c r="C51" s="8" t="s">
        <v>2</v>
      </c>
      <c r="D51" s="12" t="s">
        <v>10</v>
      </c>
      <c r="E51" s="11" t="s">
        <v>14</v>
      </c>
      <c r="F51" s="15" t="s">
        <v>17</v>
      </c>
      <c r="G51" s="12" t="s">
        <v>15</v>
      </c>
    </row>
    <row r="52" spans="1:7" ht="12.75">
      <c r="A52" s="5">
        <v>0</v>
      </c>
      <c r="B52" s="9">
        <v>13.093076087557105</v>
      </c>
      <c r="C52" s="11">
        <f>C$50*B52/B$52</f>
        <v>2.6484375E-10</v>
      </c>
      <c r="D52" s="1">
        <f>C52-C$52</f>
        <v>0</v>
      </c>
      <c r="E52" s="11">
        <f>0.00000001552*A52/C$9</f>
        <v>0</v>
      </c>
      <c r="F52" s="15"/>
      <c r="G52" s="11">
        <f>C50</f>
        <v>2.6484375E-10</v>
      </c>
    </row>
    <row r="53" spans="1:7" ht="12.75">
      <c r="A53" s="5">
        <v>0.9896946872981853</v>
      </c>
      <c r="B53" s="9">
        <v>14.031330195261255</v>
      </c>
      <c r="C53" s="11">
        <f aca="true" t="shared" si="15" ref="C53:C59">C$50*B53/B$52</f>
        <v>2.8382253960418033E-10</v>
      </c>
      <c r="D53" s="1">
        <f aca="true" t="shared" si="16" ref="D53:D59">C53-C$52</f>
        <v>1.8978789604180333E-11</v>
      </c>
      <c r="E53" s="11">
        <f>0.0000000155*A53/C$50</f>
        <v>57.92195456046017</v>
      </c>
      <c r="F53" s="15">
        <f>-2.66+0.317*LOG(E53)+0.623*(LOG(E53))^2-0.184*(LOG(E53))^3+0.0183*(LOG(E53))^4</f>
        <v>-0.9964018045608971</v>
      </c>
      <c r="G53" s="11">
        <f>C$50*(1+10^F53)</f>
        <v>2.915484635595109E-10</v>
      </c>
    </row>
    <row r="54" spans="1:7" ht="12.75">
      <c r="A54" s="5">
        <v>2.0068766965713256</v>
      </c>
      <c r="B54" s="9">
        <v>15.75830937411308</v>
      </c>
      <c r="C54" s="11">
        <f t="shared" si="15"/>
        <v>3.187554796436647E-10</v>
      </c>
      <c r="D54" s="1">
        <f t="shared" si="16"/>
        <v>5.391172964366468E-11</v>
      </c>
      <c r="E54" s="11">
        <f aca="true" t="shared" si="17" ref="E54:E59">0.0000000155*A54/C$50</f>
        <v>117.45260666659321</v>
      </c>
      <c r="F54" s="15">
        <f aca="true" t="shared" si="18" ref="F54:F59">-2.66+0.317*LOG(E54)+0.623*(LOG(E54))^2-0.184*(LOG(E54))^3+0.0183*(LOG(E54))^4</f>
        <v>-0.6305173702025713</v>
      </c>
      <c r="G54" s="11">
        <f aca="true" t="shared" si="19" ref="G54:G59">C$50*(1+10^F54)</f>
        <v>3.2685526737752367E-10</v>
      </c>
    </row>
    <row r="55" spans="1:7" ht="12.75">
      <c r="A55" s="5">
        <v>2.9965671246651984</v>
      </c>
      <c r="B55" s="9">
        <v>17.643254617210708</v>
      </c>
      <c r="C55" s="11">
        <f t="shared" si="15"/>
        <v>3.568837211194064E-10</v>
      </c>
      <c r="D55" s="1">
        <f t="shared" si="16"/>
        <v>9.20399711194064E-11</v>
      </c>
      <c r="E55" s="11">
        <f t="shared" si="17"/>
        <v>175.37431195680688</v>
      </c>
      <c r="F55" s="15">
        <f t="shared" si="18"/>
        <v>-0.4266790286342826</v>
      </c>
      <c r="G55" s="11">
        <f t="shared" si="19"/>
        <v>3.6399785525754164E-10</v>
      </c>
    </row>
    <row r="56" spans="1:7" ht="12.75">
      <c r="A56" s="5">
        <v>3.9862573699904633</v>
      </c>
      <c r="B56" s="9">
        <v>19.68594391419862</v>
      </c>
      <c r="C56" s="11">
        <f t="shared" si="15"/>
        <v>3.982027732566861E-10</v>
      </c>
      <c r="D56" s="1">
        <f t="shared" si="16"/>
        <v>1.333590232566861E-10</v>
      </c>
      <c r="E56" s="11">
        <f t="shared" si="17"/>
        <v>233.2960065504743</v>
      </c>
      <c r="F56" s="15">
        <f t="shared" si="18"/>
        <v>-0.2838362053346346</v>
      </c>
      <c r="G56" s="11">
        <f t="shared" si="19"/>
        <v>4.0261338988854995E-10</v>
      </c>
    </row>
    <row r="57" spans="1:7" ht="12.75">
      <c r="A57" s="5">
        <v>4.975947458165664</v>
      </c>
      <c r="B57" s="9">
        <v>21.807504996226903</v>
      </c>
      <c r="C57" s="11">
        <f t="shared" si="15"/>
        <v>4.411172258315404E-10</v>
      </c>
      <c r="D57" s="1">
        <f t="shared" si="16"/>
        <v>1.762734758315404E-10</v>
      </c>
      <c r="E57" s="11">
        <f t="shared" si="17"/>
        <v>291.2176919469227</v>
      </c>
      <c r="F57" s="15">
        <f t="shared" si="18"/>
        <v>-0.17427862199855482</v>
      </c>
      <c r="G57" s="11">
        <f t="shared" si="19"/>
        <v>4.4214471794138053E-10</v>
      </c>
    </row>
    <row r="58" spans="1:7" ht="12.75">
      <c r="A58" s="5">
        <v>5.965637437380601</v>
      </c>
      <c r="B58" s="9">
        <v>24.086810760522734</v>
      </c>
      <c r="C58" s="11">
        <f t="shared" si="15"/>
        <v>4.872225017786042E-10</v>
      </c>
      <c r="D58" s="1">
        <f t="shared" si="16"/>
        <v>2.2237875177860425E-10</v>
      </c>
      <c r="E58" s="11">
        <f t="shared" si="17"/>
        <v>349.1393709664635</v>
      </c>
      <c r="F58" s="15">
        <f t="shared" si="18"/>
        <v>-0.08563114916270398</v>
      </c>
      <c r="G58" s="11">
        <f t="shared" si="19"/>
        <v>4.822933331155418E-10</v>
      </c>
    </row>
    <row r="59" spans="1:7" ht="12.75">
      <c r="A59" s="5">
        <v>7.010310126514428</v>
      </c>
      <c r="B59" s="9">
        <v>26.44454453520788</v>
      </c>
      <c r="C59" s="11">
        <f t="shared" si="15"/>
        <v>5.349142015910488E-10</v>
      </c>
      <c r="D59" s="1">
        <f t="shared" si="16"/>
        <v>2.700704515910488E-10</v>
      </c>
      <c r="E59" s="11">
        <f t="shared" si="17"/>
        <v>410.2789171387795</v>
      </c>
      <c r="F59" s="15">
        <f t="shared" si="18"/>
        <v>-0.00751046728925453</v>
      </c>
      <c r="G59" s="11">
        <f t="shared" si="19"/>
        <v>5.251468026670824E-10</v>
      </c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printOptions/>
  <pageMargins left="0.75" right="0.75" top="0.48" bottom="0.49" header="0.5" footer="0.5"/>
  <pageSetup horizontalDpi="600" verticalDpi="600" orientation="landscape" paperSize="9" r:id="rId6"/>
  <drawing r:id="rId5"/>
  <legacyDrawing r:id="rId4"/>
  <oleObjects>
    <oleObject progId="Equation.3" shapeId="9838231" r:id="rId1"/>
    <oleObject progId="Equation.3" shapeId="9838232" r:id="rId2"/>
    <oleObject progId="Equation.3" shapeId="983823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26">
      <selection activeCell="A35" sqref="A35:IV42"/>
    </sheetView>
  </sheetViews>
  <sheetFormatPr defaultColWidth="9.140625" defaultRowHeight="12.75"/>
  <cols>
    <col min="1" max="1" width="6.8515625" style="4" customWidth="1"/>
    <col min="2" max="2" width="7.00390625" style="6" customWidth="1"/>
    <col min="3" max="3" width="9.421875" style="7" bestFit="1" customWidth="1"/>
    <col min="4" max="4" width="9.28125" style="1" customWidth="1"/>
    <col min="6" max="6" width="8.140625" style="0" customWidth="1"/>
  </cols>
  <sheetData>
    <row r="1" spans="1:7" ht="12.75">
      <c r="A1" s="2" t="s">
        <v>19</v>
      </c>
      <c r="E1" s="11"/>
      <c r="F1" s="15"/>
      <c r="G1" s="11"/>
    </row>
    <row r="2" spans="1:7" ht="12.75">
      <c r="A2" s="2"/>
      <c r="E2" s="11"/>
      <c r="F2" s="15"/>
      <c r="G2" s="11"/>
    </row>
    <row r="3" spans="1:7" ht="12.75">
      <c r="A3" s="18" t="s">
        <v>18</v>
      </c>
      <c r="E3" s="11"/>
      <c r="F3" s="15"/>
      <c r="G3" s="11"/>
    </row>
    <row r="4" spans="1:7" ht="12.75">
      <c r="A4" s="2"/>
      <c r="E4" s="11"/>
      <c r="F4" s="15"/>
      <c r="G4" s="11"/>
    </row>
    <row r="5" spans="1:7" ht="12.75">
      <c r="A5" s="2"/>
      <c r="E5" s="11"/>
      <c r="F5" s="15"/>
      <c r="G5" s="11"/>
    </row>
    <row r="6" ht="12.75">
      <c r="A6" s="2"/>
    </row>
    <row r="7" spans="1:4" ht="12.75">
      <c r="A7" s="14" t="s">
        <v>11</v>
      </c>
      <c r="D7" s="1" t="s">
        <v>3</v>
      </c>
    </row>
    <row r="9" spans="1:5" ht="12.75">
      <c r="A9" s="3" t="s">
        <v>4</v>
      </c>
      <c r="B9" s="3"/>
      <c r="C9" s="17">
        <v>384</v>
      </c>
      <c r="D9" s="7"/>
      <c r="E9" s="1"/>
    </row>
    <row r="10" spans="1:5" ht="12.75">
      <c r="A10" s="4" t="s">
        <v>5</v>
      </c>
      <c r="B10" s="10" t="s">
        <v>6</v>
      </c>
      <c r="C10" s="13">
        <f>0.00000001695*C9/(C9-1)</f>
        <v>1.699425587467363E-08</v>
      </c>
      <c r="D10" s="7"/>
      <c r="E10" s="1"/>
    </row>
    <row r="11" spans="1:5" ht="12.75">
      <c r="A11" s="4" t="s">
        <v>16</v>
      </c>
      <c r="B11" s="10" t="s">
        <v>6</v>
      </c>
      <c r="C11" s="13">
        <f>C10/C9</f>
        <v>4.425587467362924E-11</v>
      </c>
      <c r="D11" s="7"/>
      <c r="E11" s="1"/>
    </row>
    <row r="12" spans="1:7" ht="12.75">
      <c r="A12" s="4" t="s">
        <v>0</v>
      </c>
      <c r="B12" s="6" t="s">
        <v>1</v>
      </c>
      <c r="C12" s="8" t="s">
        <v>2</v>
      </c>
      <c r="D12" s="12" t="s">
        <v>10</v>
      </c>
      <c r="E12" s="11" t="s">
        <v>14</v>
      </c>
      <c r="F12" s="15" t="s">
        <v>17</v>
      </c>
      <c r="G12" s="12" t="s">
        <v>15</v>
      </c>
    </row>
    <row r="13" spans="1:7" ht="12.75">
      <c r="A13" s="5">
        <v>9.590344531225565E-07</v>
      </c>
      <c r="B13" s="9">
        <v>2.2800982801244385</v>
      </c>
      <c r="C13" s="11">
        <f>C$11*B13/B$13</f>
        <v>4.425587467362924E-11</v>
      </c>
      <c r="D13" s="1">
        <f aca="true" t="shared" si="0" ref="D13:D20">C13-C$13</f>
        <v>0</v>
      </c>
      <c r="E13" s="11">
        <f>0.0000000155*A13/C$9</f>
        <v>3.8711026102603193E-17</v>
      </c>
      <c r="F13" s="15"/>
      <c r="G13" s="11">
        <f>C11</f>
        <v>4.425587467362924E-11</v>
      </c>
    </row>
    <row r="14" spans="1:7" ht="12.75">
      <c r="A14" s="5">
        <v>1.0446751370657785</v>
      </c>
      <c r="B14" s="9">
        <v>4.009831705938965</v>
      </c>
      <c r="C14" s="11">
        <f aca="true" t="shared" si="1" ref="C14:C20">C$11*B14/B$13</f>
        <v>7.782936857910125E-11</v>
      </c>
      <c r="D14" s="1">
        <f t="shared" si="0"/>
        <v>3.357349390547201E-11</v>
      </c>
      <c r="E14" s="11">
        <f>0.0000000155*A14/C$11</f>
        <v>365.88282897881976</v>
      </c>
      <c r="F14" s="15">
        <f aca="true" t="shared" si="2" ref="F14:F20">-2.66+0.317*LOG(E14)+0.623*(LOG(E14))^2-0.184*(LOG(E14))^3+0.0183*(LOG(E14))^4</f>
        <v>-0.06288278516469625</v>
      </c>
      <c r="G14" s="11">
        <f>C$11*(1+10^F14)</f>
        <v>8.254611951646937E-11</v>
      </c>
    </row>
    <row r="15" spans="1:7" ht="12.75">
      <c r="A15" s="5">
        <v>2.034366544632084</v>
      </c>
      <c r="B15" s="9">
        <v>6.447181067997593</v>
      </c>
      <c r="C15" s="11">
        <f t="shared" si="1"/>
        <v>1.2513742930761945E-10</v>
      </c>
      <c r="D15" s="1">
        <f t="shared" si="0"/>
        <v>8.088155463399022E-11</v>
      </c>
      <c r="E15" s="11">
        <f aca="true" t="shared" si="3" ref="E15:E20">0.0000000155*A15/C$11</f>
        <v>712.5083771214377</v>
      </c>
      <c r="F15" s="15">
        <f t="shared" si="2"/>
        <v>0.25468103223970795</v>
      </c>
      <c r="G15" s="11">
        <f aca="true" t="shared" si="4" ref="G15:G20">C$11*(1+10^F15)</f>
        <v>1.2380803187197256E-10</v>
      </c>
    </row>
    <row r="16" spans="1:7" ht="12.75">
      <c r="A16" s="5">
        <v>3.024057655131847</v>
      </c>
      <c r="B16" s="9">
        <v>9.041777888471934</v>
      </c>
      <c r="C16" s="11">
        <f t="shared" si="1"/>
        <v>1.7549760575985666E-10</v>
      </c>
      <c r="D16" s="1">
        <f t="shared" si="0"/>
        <v>1.3124173108622743E-10</v>
      </c>
      <c r="E16" s="11">
        <f t="shared" si="3"/>
        <v>1059.1338212206613</v>
      </c>
      <c r="F16" s="15">
        <f t="shared" si="2"/>
        <v>0.4388053896655948</v>
      </c>
      <c r="G16" s="11">
        <f t="shared" si="4"/>
        <v>1.6581185165715352E-10</v>
      </c>
    </row>
    <row r="17" spans="1:7" ht="12.75">
      <c r="A17" s="5">
        <v>4.041239749816442</v>
      </c>
      <c r="B17" s="9">
        <v>11.479125813168357</v>
      </c>
      <c r="C17" s="11">
        <f t="shared" si="1"/>
        <v>2.2280563858969955E-10</v>
      </c>
      <c r="D17" s="1">
        <f t="shared" si="0"/>
        <v>1.785497639160703E-10</v>
      </c>
      <c r="E17" s="11">
        <f t="shared" si="3"/>
        <v>1415.3875973324664</v>
      </c>
      <c r="F17" s="15">
        <f t="shared" si="2"/>
        <v>0.5718528340077005</v>
      </c>
      <c r="G17" s="11">
        <f t="shared" si="4"/>
        <v>2.093850312124809E-10</v>
      </c>
    </row>
    <row r="18" spans="1:7" ht="12.75">
      <c r="A18" s="5">
        <v>5.030930090063588</v>
      </c>
      <c r="B18" s="9">
        <v>13.916472849743247</v>
      </c>
      <c r="C18" s="11">
        <f t="shared" si="1"/>
        <v>2.701136541814279E-10</v>
      </c>
      <c r="D18" s="1">
        <f t="shared" si="0"/>
        <v>2.2585777950779868E-10</v>
      </c>
      <c r="E18" s="11">
        <f t="shared" si="3"/>
        <v>1762.0127716615038</v>
      </c>
      <c r="F18" s="15">
        <f t="shared" si="2"/>
        <v>0.6717917708735737</v>
      </c>
      <c r="G18" s="11">
        <f t="shared" si="4"/>
        <v>2.521119388147032E-10</v>
      </c>
    </row>
    <row r="19" spans="1:7" ht="12.75">
      <c r="A19" s="5">
        <v>6.020620173113864</v>
      </c>
      <c r="B19" s="9">
        <v>16.275195055294436</v>
      </c>
      <c r="C19" s="11">
        <f t="shared" si="1"/>
        <v>3.1589559052545373E-10</v>
      </c>
      <c r="D19" s="1">
        <f t="shared" si="0"/>
        <v>2.7163971585182447E-10</v>
      </c>
      <c r="E19" s="11">
        <f t="shared" si="3"/>
        <v>2108.637855910941</v>
      </c>
      <c r="F19" s="15">
        <f t="shared" si="2"/>
        <v>0.7535532707936374</v>
      </c>
      <c r="G19" s="11">
        <f t="shared" si="4"/>
        <v>2.951694734111435E-10</v>
      </c>
    </row>
    <row r="20" spans="1:7" ht="12.75">
      <c r="A20" s="5">
        <v>7.010310118331497</v>
      </c>
      <c r="B20" s="9">
        <v>18.555292581328196</v>
      </c>
      <c r="C20" s="11">
        <f t="shared" si="1"/>
        <v>3.601514505624584E-10</v>
      </c>
      <c r="D20" s="1">
        <f t="shared" si="0"/>
        <v>3.1589557588882914E-10</v>
      </c>
      <c r="E20" s="11">
        <f t="shared" si="3"/>
        <v>2455.2628918864266</v>
      </c>
      <c r="F20" s="15">
        <f t="shared" si="2"/>
        <v>0.8228498424725514</v>
      </c>
      <c r="G20" s="11">
        <f t="shared" si="4"/>
        <v>3.385765498095264E-10</v>
      </c>
    </row>
    <row r="21" spans="1:3" ht="12.75">
      <c r="A21" s="5"/>
      <c r="B21" s="9"/>
      <c r="C21" s="11"/>
    </row>
    <row r="22" spans="1:6" ht="12.75">
      <c r="A22" s="3" t="s">
        <v>7</v>
      </c>
      <c r="B22" s="3"/>
      <c r="C22" s="17">
        <v>169</v>
      </c>
      <c r="D22" s="11"/>
      <c r="E22" s="1"/>
      <c r="F22" s="2"/>
    </row>
    <row r="23" spans="1:6" ht="12.75">
      <c r="A23" s="4" t="s">
        <v>5</v>
      </c>
      <c r="B23" s="10" t="s">
        <v>6</v>
      </c>
      <c r="C23" s="13">
        <f>0.00000001695*C22/(C22-1)</f>
        <v>1.7050892857142858E-08</v>
      </c>
      <c r="D23" s="11"/>
      <c r="E23" s="1"/>
      <c r="F23" s="2"/>
    </row>
    <row r="24" spans="1:6" ht="12.75">
      <c r="A24" s="4" t="s">
        <v>16</v>
      </c>
      <c r="B24" s="10" t="s">
        <v>6</v>
      </c>
      <c r="C24" s="13">
        <f>C23/C22</f>
        <v>1.0089285714285714E-10</v>
      </c>
      <c r="D24" s="11"/>
      <c r="E24" s="1"/>
      <c r="F24" s="2"/>
    </row>
    <row r="25" spans="1:7" ht="12.75">
      <c r="A25" s="4" t="s">
        <v>0</v>
      </c>
      <c r="B25" s="6" t="s">
        <v>1</v>
      </c>
      <c r="C25" s="8" t="s">
        <v>2</v>
      </c>
      <c r="D25" s="12" t="s">
        <v>10</v>
      </c>
      <c r="E25" s="11" t="s">
        <v>14</v>
      </c>
      <c r="F25" s="15" t="s">
        <v>17</v>
      </c>
      <c r="G25" s="12" t="s">
        <v>15</v>
      </c>
    </row>
    <row r="26" spans="1:7" ht="12.75">
      <c r="A26" s="5">
        <v>2.0396604780863835E-06</v>
      </c>
      <c r="B26" s="9">
        <v>5.189189189212787</v>
      </c>
      <c r="C26" s="11">
        <f>C$24*B26/B$26</f>
        <v>1.0089285714285713E-10</v>
      </c>
      <c r="D26" s="1">
        <f aca="true" t="shared" si="5" ref="D26:D33">C26-C$26</f>
        <v>0</v>
      </c>
      <c r="E26" s="11">
        <f>0.0000000155*A26/C$9</f>
        <v>8.233004533942434E-17</v>
      </c>
      <c r="F26" s="15"/>
      <c r="G26" s="11">
        <f>C24</f>
        <v>1.0089285714285714E-10</v>
      </c>
    </row>
    <row r="27" spans="1:7" ht="12.75">
      <c r="A27" s="5">
        <v>1.0446759345141399</v>
      </c>
      <c r="B27" s="9">
        <v>6.525802195667824</v>
      </c>
      <c r="C27" s="11">
        <f aca="true" t="shared" si="6" ref="C27:C33">C$24*B27/B$26</f>
        <v>1.268804826077153E-10</v>
      </c>
      <c r="D27" s="1">
        <f t="shared" si="5"/>
        <v>2.5987625464858157E-11</v>
      </c>
      <c r="E27" s="11">
        <f>0.0000000155*A27/C$24</f>
        <v>160.49180728465018</v>
      </c>
      <c r="F27" s="15">
        <f aca="true" t="shared" si="7" ref="F27:F33">-2.66+0.317*LOG(E27)+0.623*(LOG(E27))^2-0.184*(LOG(E27))^3+0.0183*(LOG(E27))^4</f>
        <v>-0.47146751613432203</v>
      </c>
      <c r="G27" s="11">
        <f>C$24*(1+10^F27)</f>
        <v>1.3496448665625378E-10</v>
      </c>
    </row>
    <row r="28" spans="1:7" ht="12.75">
      <c r="A28" s="5">
        <v>2.034367076707036</v>
      </c>
      <c r="B28" s="9">
        <v>8.72727924452486</v>
      </c>
      <c r="C28" s="11">
        <f t="shared" si="6"/>
        <v>1.6968356827191458E-10</v>
      </c>
      <c r="D28" s="1">
        <f t="shared" si="5"/>
        <v>6.879071112905745E-11</v>
      </c>
      <c r="E28" s="11">
        <f aca="true" t="shared" si="8" ref="E28:E33">0.0000000155*A28/C$24</f>
        <v>312.5363933772933</v>
      </c>
      <c r="F28" s="15">
        <f t="shared" si="7"/>
        <v>-0.13964874351351397</v>
      </c>
      <c r="G28" s="11">
        <f aca="true" t="shared" si="9" ref="G28:G33">C$24*(1+10^F28)</f>
        <v>1.7404241026133617E-10</v>
      </c>
    </row>
    <row r="29" spans="1:7" ht="12.75">
      <c r="A29" s="5">
        <v>3.024057941953827</v>
      </c>
      <c r="B29" s="9">
        <v>11.007379631387407</v>
      </c>
      <c r="C29" s="11">
        <f t="shared" si="6"/>
        <v>2.1401531919001799E-10</v>
      </c>
      <c r="D29" s="1">
        <f t="shared" si="5"/>
        <v>1.1312246204716086E-10</v>
      </c>
      <c r="E29" s="11">
        <f t="shared" si="8"/>
        <v>464.58093692317203</v>
      </c>
      <c r="F29" s="15">
        <f t="shared" si="7"/>
        <v>0.05219809914285778</v>
      </c>
      <c r="G29" s="11">
        <f t="shared" si="9"/>
        <v>2.146709159647308E-10</v>
      </c>
    </row>
    <row r="30" spans="1:7" ht="12.75">
      <c r="A30" s="5">
        <v>4.013748486788769</v>
      </c>
      <c r="B30" s="9">
        <v>13.287479189932048</v>
      </c>
      <c r="C30" s="11">
        <f t="shared" si="6"/>
        <v>2.5834705400322384E-10</v>
      </c>
      <c r="D30" s="1">
        <f t="shared" si="5"/>
        <v>1.574541968603667E-10</v>
      </c>
      <c r="E30" s="11">
        <f t="shared" si="8"/>
        <v>616.6254312447171</v>
      </c>
      <c r="F30" s="15">
        <f t="shared" si="7"/>
        <v>0.186739499077742</v>
      </c>
      <c r="G30" s="11">
        <f t="shared" si="9"/>
        <v>2.5598861522709907E-10</v>
      </c>
    </row>
    <row r="31" spans="1:7" ht="12.75">
      <c r="A31" s="5">
        <v>5.030930139460714</v>
      </c>
      <c r="B31" s="9">
        <v>15.724826028768657</v>
      </c>
      <c r="C31" s="11">
        <f t="shared" si="6"/>
        <v>3.0573613107320863E-10</v>
      </c>
      <c r="D31" s="1">
        <f t="shared" si="5"/>
        <v>2.048432739303515E-10</v>
      </c>
      <c r="E31" s="11">
        <f t="shared" si="8"/>
        <v>772.8933382392743</v>
      </c>
      <c r="F31" s="15">
        <f t="shared" si="7"/>
        <v>0.29271858422495267</v>
      </c>
      <c r="G31" s="11">
        <f t="shared" si="9"/>
        <v>2.988535681769314E-10</v>
      </c>
    </row>
    <row r="32" spans="1:7" ht="12.75">
      <c r="A32" s="5">
        <v>6.020620185683129</v>
      </c>
      <c r="B32" s="9">
        <v>18.08354798709682</v>
      </c>
      <c r="C32" s="11">
        <f t="shared" si="6"/>
        <v>3.515965128985677E-10</v>
      </c>
      <c r="D32" s="1">
        <f t="shared" si="5"/>
        <v>2.5070365575571057E-10</v>
      </c>
      <c r="E32" s="11">
        <f t="shared" si="8"/>
        <v>924.9377559598153</v>
      </c>
      <c r="F32" s="15">
        <f t="shared" si="7"/>
        <v>0.37621123282904834</v>
      </c>
      <c r="G32" s="11">
        <f t="shared" si="9"/>
        <v>3.408157303205005E-10</v>
      </c>
    </row>
    <row r="33" spans="1:7" ht="12.75">
      <c r="A33" s="5">
        <v>6.9828187342565755</v>
      </c>
      <c r="B33" s="9">
        <v>20.285021257741885</v>
      </c>
      <c r="C33" s="11">
        <f t="shared" si="6"/>
        <v>3.9439952510339076E-10</v>
      </c>
      <c r="D33" s="1">
        <f t="shared" si="5"/>
        <v>2.9350666796053363E-10</v>
      </c>
      <c r="E33" s="11">
        <f t="shared" si="8"/>
        <v>1072.7587011211872</v>
      </c>
      <c r="F33" s="15">
        <f t="shared" si="7"/>
        <v>0.4446952207917516</v>
      </c>
      <c r="G33" s="11">
        <f t="shared" si="9"/>
        <v>3.817953812137099E-10</v>
      </c>
    </row>
    <row r="34" spans="1:3" ht="12.75">
      <c r="A34" s="5"/>
      <c r="B34" s="9"/>
      <c r="C34" s="11"/>
    </row>
    <row r="35" spans="1:3" ht="12.75">
      <c r="A35" s="5"/>
      <c r="B35" s="9"/>
      <c r="C35" s="11"/>
    </row>
    <row r="36" spans="1:3" ht="12.75">
      <c r="A36" s="5"/>
      <c r="B36" s="9"/>
      <c r="C36" s="11"/>
    </row>
    <row r="37" spans="1:3" ht="12.75">
      <c r="A37" s="5"/>
      <c r="B37" s="9"/>
      <c r="C37" s="11"/>
    </row>
    <row r="38" spans="1:3" ht="12.75">
      <c r="A38" s="5"/>
      <c r="B38" s="9"/>
      <c r="C38" s="11"/>
    </row>
    <row r="39" spans="1:3" ht="12.75">
      <c r="A39" s="5"/>
      <c r="B39" s="9"/>
      <c r="C39" s="11"/>
    </row>
    <row r="40" spans="1:3" ht="12.75">
      <c r="A40" s="5"/>
      <c r="B40" s="9"/>
      <c r="C40" s="11"/>
    </row>
    <row r="41" spans="1:3" ht="12.75">
      <c r="A41" s="5"/>
      <c r="B41" s="9"/>
      <c r="C41" s="11"/>
    </row>
    <row r="42" spans="1:3" ht="12.75">
      <c r="A42" s="5"/>
      <c r="B42" s="9"/>
      <c r="C42" s="11"/>
    </row>
    <row r="43" spans="1:5" ht="12.75">
      <c r="A43" s="3" t="s">
        <v>8</v>
      </c>
      <c r="B43" s="3"/>
      <c r="C43" s="17">
        <v>37</v>
      </c>
      <c r="D43" s="11"/>
      <c r="E43" s="1"/>
    </row>
    <row r="44" spans="1:5" ht="12.75">
      <c r="A44" s="4" t="s">
        <v>5</v>
      </c>
      <c r="B44" s="10" t="s">
        <v>6</v>
      </c>
      <c r="C44" s="13">
        <f>0.00000001695*C43/(C43-1)</f>
        <v>1.7420833333333333E-08</v>
      </c>
      <c r="D44" s="11"/>
      <c r="E44" s="1"/>
    </row>
    <row r="45" spans="1:5" ht="12.75">
      <c r="A45" s="4" t="s">
        <v>16</v>
      </c>
      <c r="B45" s="10" t="s">
        <v>6</v>
      </c>
      <c r="C45" s="13">
        <f>C44/C43</f>
        <v>4.708333333333333E-10</v>
      </c>
      <c r="D45" s="11"/>
      <c r="E45" s="1"/>
    </row>
    <row r="46" spans="1:7" ht="12.75">
      <c r="A46" s="4" t="s">
        <v>0</v>
      </c>
      <c r="B46" s="6" t="s">
        <v>1</v>
      </c>
      <c r="C46" s="8" t="s">
        <v>2</v>
      </c>
      <c r="D46" s="12" t="s">
        <v>10</v>
      </c>
      <c r="E46" s="11" t="s">
        <v>14</v>
      </c>
      <c r="F46" s="15" t="s">
        <v>17</v>
      </c>
      <c r="G46" s="12" t="s">
        <v>15</v>
      </c>
    </row>
    <row r="47" spans="1:7" ht="12.75">
      <c r="A47" s="5">
        <v>5.314360930658081E-06</v>
      </c>
      <c r="B47" s="9">
        <v>22.958230958238918</v>
      </c>
      <c r="C47" s="11">
        <f>C$45*B47/B$47</f>
        <v>4.708333333333333E-10</v>
      </c>
      <c r="D47" s="1">
        <f aca="true" t="shared" si="10" ref="D47:D53">C47-C$47</f>
        <v>0</v>
      </c>
      <c r="E47" s="11">
        <f>0.0000000155*A47/C$9</f>
        <v>2.14511964648959E-16</v>
      </c>
      <c r="F47" s="15"/>
      <c r="G47" s="11">
        <f>C45</f>
        <v>4.708333333333333E-10</v>
      </c>
    </row>
    <row r="48" spans="1:7" ht="12.75">
      <c r="A48" s="5">
        <v>1.0171870329815242</v>
      </c>
      <c r="B48" s="9">
        <v>23.665850701522565</v>
      </c>
      <c r="C48" s="11">
        <f aca="true" t="shared" si="11" ref="C48:C53">C$45*B48/B$47</f>
        <v>4.853453818909402E-10</v>
      </c>
      <c r="D48" s="1">
        <f t="shared" si="10"/>
        <v>1.4512048557606926E-11</v>
      </c>
      <c r="E48" s="11">
        <f aca="true" t="shared" si="12" ref="E48:E53">0.0000000155*A48/C$45</f>
        <v>33.48615719195814</v>
      </c>
      <c r="F48" s="15">
        <f aca="true" t="shared" si="13" ref="F48:F53">-2.66+0.317*LOG(E48)+0.623*(LOG(E48))^2-0.184*(LOG(E48))^3+0.0183*(LOG(E48))^4</f>
        <v>-1.2814655555463</v>
      </c>
      <c r="G48" s="11">
        <f aca="true" t="shared" si="14" ref="G48:G53">C$45*(1+10^F48)</f>
        <v>4.9545977398496E-10</v>
      </c>
    </row>
    <row r="49" spans="1:7" ht="12.75">
      <c r="A49" s="5">
        <v>2.0343686988861376</v>
      </c>
      <c r="B49" s="9">
        <v>25.238333470713656</v>
      </c>
      <c r="C49" s="11">
        <f t="shared" si="11"/>
        <v>5.175942648808457E-10</v>
      </c>
      <c r="D49" s="1">
        <f t="shared" si="10"/>
        <v>4.67609315475124E-11</v>
      </c>
      <c r="E49" s="11">
        <f t="shared" si="12"/>
        <v>66.97213769784453</v>
      </c>
      <c r="F49" s="15">
        <f t="shared" si="13"/>
        <v>-0.920845810140051</v>
      </c>
      <c r="G49" s="11">
        <f t="shared" si="14"/>
        <v>5.273298135396201E-10</v>
      </c>
    </row>
    <row r="50" spans="1:7" ht="12.75">
      <c r="A50" s="5">
        <v>2.996567467527312</v>
      </c>
      <c r="B50" s="9">
        <v>26.889438791971095</v>
      </c>
      <c r="C50" s="11">
        <f t="shared" si="11"/>
        <v>5.514555594860845E-10</v>
      </c>
      <c r="D50" s="1">
        <f t="shared" si="10"/>
        <v>8.062222615275121E-11</v>
      </c>
      <c r="E50" s="11">
        <f t="shared" si="12"/>
        <v>98.64806176284603</v>
      </c>
      <c r="F50" s="15">
        <f t="shared" si="13"/>
        <v>-0.7202159715926582</v>
      </c>
      <c r="G50" s="11">
        <f t="shared" si="14"/>
        <v>5.605041717036044E-10</v>
      </c>
    </row>
    <row r="51" spans="1:7" ht="12.75">
      <c r="A51" s="5">
        <v>3.986257533345423</v>
      </c>
      <c r="B51" s="9">
        <v>28.69779142953674</v>
      </c>
      <c r="C51" s="11">
        <f t="shared" si="11"/>
        <v>5.885417226898574E-10</v>
      </c>
      <c r="D51" s="1">
        <f t="shared" si="10"/>
        <v>1.1770838935652407E-10</v>
      </c>
      <c r="E51" s="11">
        <f t="shared" si="12"/>
        <v>131.22900906234491</v>
      </c>
      <c r="F51" s="15">
        <f t="shared" si="13"/>
        <v>-0.5737863717489387</v>
      </c>
      <c r="G51" s="11">
        <f t="shared" si="14"/>
        <v>5.964597088575932E-10</v>
      </c>
    </row>
    <row r="52" spans="1:7" ht="12.75">
      <c r="A52" s="5">
        <v>5.003438908685033</v>
      </c>
      <c r="B52" s="9">
        <v>30.42751977432331</v>
      </c>
      <c r="C52" s="11">
        <f t="shared" si="11"/>
        <v>6.240154385793103E-10</v>
      </c>
      <c r="D52" s="1">
        <f t="shared" si="10"/>
        <v>1.53182105245977E-10</v>
      </c>
      <c r="E52" s="11">
        <f t="shared" si="12"/>
        <v>164.71498000272854</v>
      </c>
      <c r="F52" s="15">
        <f t="shared" si="13"/>
        <v>-0.4583304012657072</v>
      </c>
      <c r="G52" s="11">
        <f t="shared" si="14"/>
        <v>6.347174258045461E-10</v>
      </c>
    </row>
    <row r="53" spans="1:7" ht="12.75">
      <c r="A53" s="5">
        <v>6.020620229729798</v>
      </c>
      <c r="B53" s="9">
        <v>32.314496080147215</v>
      </c>
      <c r="C53" s="11">
        <f t="shared" si="11"/>
        <v>6.627140362895686E-10</v>
      </c>
      <c r="D53" s="1">
        <f t="shared" si="10"/>
        <v>1.9188070295623533E-10</v>
      </c>
      <c r="E53" s="11">
        <f t="shared" si="12"/>
        <v>198.2009491557066</v>
      </c>
      <c r="F53" s="15">
        <f t="shared" si="13"/>
        <v>-0.3651876106410027</v>
      </c>
      <c r="G53" s="11">
        <f t="shared" si="14"/>
        <v>6.739191487881042E-10</v>
      </c>
    </row>
    <row r="54" spans="1:3" ht="12.75">
      <c r="A54" s="5"/>
      <c r="B54" s="9"/>
      <c r="C54" s="11"/>
    </row>
    <row r="55" spans="1:3" ht="12.75">
      <c r="A55" s="5"/>
      <c r="B55" s="9"/>
      <c r="C55" s="11"/>
    </row>
    <row r="56" spans="1:3" ht="12.75">
      <c r="A56" s="3"/>
      <c r="C56" s="11"/>
    </row>
    <row r="57" spans="3:4" ht="12.75">
      <c r="C57" s="8"/>
      <c r="D57" s="12"/>
    </row>
    <row r="58" spans="1:3" ht="12.75">
      <c r="A58" s="5"/>
      <c r="B58" s="9"/>
      <c r="C58" s="11"/>
    </row>
    <row r="59" spans="1:3" ht="12.75">
      <c r="A59" s="5"/>
      <c r="B59" s="9"/>
      <c r="C59" s="11"/>
    </row>
    <row r="60" spans="1:3" ht="12.75">
      <c r="A60" s="5"/>
      <c r="B60" s="9"/>
      <c r="C60" s="11"/>
    </row>
    <row r="61" spans="1:3" ht="12.75">
      <c r="A61" s="5"/>
      <c r="B61" s="9"/>
      <c r="C61" s="11"/>
    </row>
    <row r="62" spans="1:3" ht="12.75">
      <c r="A62" s="5"/>
      <c r="B62" s="9"/>
      <c r="C62" s="11"/>
    </row>
    <row r="63" spans="1:3" ht="12.75">
      <c r="A63" s="5"/>
      <c r="B63" s="9"/>
      <c r="C63" s="11"/>
    </row>
    <row r="64" spans="1:3" ht="12.75">
      <c r="A64" s="5"/>
      <c r="B64" s="9"/>
      <c r="C64" s="11"/>
    </row>
    <row r="65" spans="1:3" ht="12.75">
      <c r="A65" s="5"/>
      <c r="B65" s="9"/>
      <c r="C65" s="11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printOptions/>
  <pageMargins left="0.75" right="0.75" top="0.5" bottom="0.49" header="0.5" footer="0.5"/>
  <pageSetup horizontalDpi="600" verticalDpi="600" orientation="landscape" paperSize="9" r:id="rId6"/>
  <drawing r:id="rId5"/>
  <legacyDrawing r:id="rId4"/>
  <oleObjects>
    <oleObject progId="Equation.3" shapeId="9839449" r:id="rId1"/>
    <oleObject progId="Equation.3" shapeId="9839450" r:id="rId2"/>
    <oleObject progId="Equation.3" shapeId="983945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2004-06-05T21:11:37Z</cp:lastPrinted>
  <dcterms:created xsi:type="dcterms:W3CDTF">2002-07-16T00:11:29Z</dcterms:created>
  <dcterms:modified xsi:type="dcterms:W3CDTF">2004-06-05T21:18:53Z</dcterms:modified>
  <cp:category/>
  <cp:version/>
  <cp:contentType/>
  <cp:contentStatus/>
</cp:coreProperties>
</file>