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9225" windowHeight="9045" tabRatio="677" activeTab="4"/>
  </bookViews>
  <sheets>
    <sheet name="sum'ry" sheetId="1" r:id="rId1"/>
    <sheet name="spec" sheetId="2" r:id="rId2"/>
    <sheet name="RHIC" sheetId="3" r:id="rId3"/>
    <sheet name="dip001" sheetId="4" r:id="rId4"/>
    <sheet name="IHEP" sheetId="5" r:id="rId5"/>
  </sheets>
  <definedNames/>
  <calcPr fullCalcOnLoad="1"/>
</workbook>
</file>

<file path=xl/sharedStrings.xml><?xml version="1.0" encoding="utf-8"?>
<sst xmlns="http://schemas.openxmlformats.org/spreadsheetml/2006/main" count="811" uniqueCount="189">
  <si>
    <t>cable twist pitch</t>
  </si>
  <si>
    <t>b</t>
  </si>
  <si>
    <t>p</t>
  </si>
  <si>
    <t>crossover resistance</t>
  </si>
  <si>
    <t>Rc</t>
  </si>
  <si>
    <t>m</t>
  </si>
  <si>
    <t>ohm</t>
  </si>
  <si>
    <t>number of strands</t>
  </si>
  <si>
    <t>N</t>
  </si>
  <si>
    <t>adjacent resistance</t>
  </si>
  <si>
    <t>Ra</t>
  </si>
  <si>
    <t>ohm.m</t>
  </si>
  <si>
    <t>permeability fs</t>
  </si>
  <si>
    <t>henry/m</t>
  </si>
  <si>
    <t>sec</t>
  </si>
  <si>
    <t xml:space="preserve">    </t>
  </si>
  <si>
    <t>cable filling factor</t>
  </si>
  <si>
    <t>wire filling factor</t>
  </si>
  <si>
    <t>lw</t>
  </si>
  <si>
    <t>filament filling factor</t>
  </si>
  <si>
    <t>Tesla</t>
  </si>
  <si>
    <t>computed aperture field</t>
  </si>
  <si>
    <t>ramp time</t>
  </si>
  <si>
    <t>angle</t>
  </si>
  <si>
    <t>filament diameter</t>
  </si>
  <si>
    <t>m^2</t>
  </si>
  <si>
    <t xml:space="preserve">Kim Anderson </t>
  </si>
  <si>
    <t>A/m^2</t>
  </si>
  <si>
    <t>Block limits for integration</t>
  </si>
  <si>
    <t>block</t>
  </si>
  <si>
    <t>wire twist pitch</t>
  </si>
  <si>
    <t xml:space="preserve"> dc fields as computed at centre of cable</t>
  </si>
  <si>
    <t>A/m^2/T</t>
  </si>
  <si>
    <t>Bcomp</t>
  </si>
  <si>
    <t>length of magnet =</t>
  </si>
  <si>
    <t>ramp rate</t>
  </si>
  <si>
    <t>T/s</t>
  </si>
  <si>
    <t>B`</t>
  </si>
  <si>
    <t>cycle time =</t>
  </si>
  <si>
    <t>Tr</t>
  </si>
  <si>
    <t>maximum =</t>
  </si>
  <si>
    <r>
      <t>m</t>
    </r>
    <r>
      <rPr>
        <sz val="11"/>
        <rFont val="Arial Narrow"/>
        <family val="2"/>
      </rPr>
      <t>o</t>
    </r>
  </si>
  <si>
    <r>
      <t>l</t>
    </r>
    <r>
      <rPr>
        <sz val="11"/>
        <rFont val="Arial Narrow"/>
        <family val="2"/>
      </rPr>
      <t>c</t>
    </r>
  </si>
  <si>
    <r>
      <t>l</t>
    </r>
    <r>
      <rPr>
        <sz val="11"/>
        <rFont val="Arial"/>
        <family val="2"/>
      </rPr>
      <t>f</t>
    </r>
  </si>
  <si>
    <r>
      <t>min</t>
    </r>
    <r>
      <rPr>
        <sz val="11"/>
        <rFont val="Symbol"/>
        <family val="1"/>
      </rPr>
      <t xml:space="preserve"> f</t>
    </r>
  </si>
  <si>
    <r>
      <t>max</t>
    </r>
    <r>
      <rPr>
        <sz val="11"/>
        <rFont val="Symbol"/>
        <family val="1"/>
      </rPr>
      <t xml:space="preserve"> f</t>
    </r>
  </si>
  <si>
    <t>ramp ratio Bi / Be</t>
  </si>
  <si>
    <t>ramping/average factor</t>
  </si>
  <si>
    <t>fh</t>
  </si>
  <si>
    <t>matrix ratio</t>
  </si>
  <si>
    <t>mat</t>
  </si>
  <si>
    <t>Hysteresis detail</t>
  </si>
  <si>
    <t>fields in 5 sections of cable</t>
  </si>
  <si>
    <t>Hyst loss powers in 5 sections of cable</t>
  </si>
  <si>
    <t>B1</t>
  </si>
  <si>
    <t>B2</t>
  </si>
  <si>
    <t>B3</t>
  </si>
  <si>
    <t>B4</t>
  </si>
  <si>
    <t>B5</t>
  </si>
  <si>
    <t>Ph1</t>
  </si>
  <si>
    <t>Ph2</t>
  </si>
  <si>
    <t>Ph3</t>
  </si>
  <si>
    <t>Ph4</t>
  </si>
  <si>
    <t>Ph5</t>
  </si>
  <si>
    <t>Binj</t>
  </si>
  <si>
    <t>Joules</t>
  </si>
  <si>
    <t>Iext</t>
  </si>
  <si>
    <t>Bext</t>
  </si>
  <si>
    <t>Iinj</t>
  </si>
  <si>
    <t>Amp</t>
  </si>
  <si>
    <t>calc hyst &amp; prox'y loss at 5 points in cable</t>
  </si>
  <si>
    <t>max magnet current</t>
  </si>
  <si>
    <t>max aperture field</t>
  </si>
  <si>
    <t>min magnet current</t>
  </si>
  <si>
    <t>min aperture field</t>
  </si>
  <si>
    <t>crossover transverse power</t>
  </si>
  <si>
    <t>adjacent transverse power</t>
  </si>
  <si>
    <t>adjacent parallel power</t>
  </si>
  <si>
    <t>filament coupling power</t>
  </si>
  <si>
    <t>proximity power</t>
  </si>
  <si>
    <t>ohm.m/T</t>
  </si>
  <si>
    <t>wire trans res'y intercept</t>
  </si>
  <si>
    <t>wire trans res'y gradient</t>
  </si>
  <si>
    <r>
      <t>C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</si>
  <si>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r>
      <t>m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</si>
  <si>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r>
      <t>p</t>
    </r>
    <r>
      <rPr>
        <vertAlign val="subscript"/>
        <sz val="11"/>
        <rFont val="Arial"/>
        <family val="2"/>
      </rPr>
      <t>w</t>
    </r>
  </si>
  <si>
    <r>
      <t>d</t>
    </r>
    <r>
      <rPr>
        <vertAlign val="subscript"/>
        <sz val="11"/>
        <rFont val="Arial"/>
        <family val="2"/>
      </rPr>
      <t>f</t>
    </r>
  </si>
  <si>
    <t>no proximity loss</t>
  </si>
  <si>
    <t>cook factor trans Ra</t>
  </si>
  <si>
    <t>cook factor trans Rc</t>
  </si>
  <si>
    <t>cook factor par'l Ra</t>
  </si>
  <si>
    <t>cook factor hysteresis</t>
  </si>
  <si>
    <t>ftc</t>
  </si>
  <si>
    <t>fta</t>
  </si>
  <si>
    <t>fpa</t>
  </si>
  <si>
    <t>filament coupling term includes magnetoresistance</t>
  </si>
  <si>
    <t>hysteresis power</t>
  </si>
  <si>
    <t>transport current  correction</t>
  </si>
  <si>
    <t xml:space="preserve">Mod'd Kim Anderson </t>
  </si>
  <si>
    <r>
      <t>J</t>
    </r>
    <r>
      <rPr>
        <vertAlign val="subscript"/>
        <sz val="11"/>
        <rFont val="Arial"/>
        <family val="2"/>
      </rPr>
      <t>so</t>
    </r>
  </si>
  <si>
    <r>
      <t>B</t>
    </r>
    <r>
      <rPr>
        <vertAlign val="subscript"/>
        <sz val="11"/>
        <rFont val="Arial"/>
        <family val="2"/>
      </rPr>
      <t>so</t>
    </r>
  </si>
  <si>
    <t>c</t>
  </si>
  <si>
    <t xml:space="preserve">actual ramp rates and field </t>
  </si>
  <si>
    <t>transp cur correction in 5 sections</t>
  </si>
  <si>
    <t>components of loss per unit volume of winding</t>
  </si>
  <si>
    <t>sum of</t>
  </si>
  <si>
    <r>
      <t>f</t>
    </r>
    <r>
      <rPr>
        <vertAlign val="subscript"/>
        <sz val="11"/>
        <rFont val="Arial Narrow"/>
        <family val="2"/>
      </rPr>
      <t>r</t>
    </r>
  </si>
  <si>
    <t>loss/m/</t>
  </si>
  <si>
    <t>power</t>
  </si>
  <si>
    <t>mean</t>
  </si>
  <si>
    <t>Watts</t>
  </si>
  <si>
    <t>loss/</t>
  </si>
  <si>
    <t>cycle</t>
  </si>
  <si>
    <t>parallel adjacent</t>
  </si>
  <si>
    <t>hysteresis</t>
  </si>
  <si>
    <t>fraction</t>
  </si>
  <si>
    <t>of total</t>
  </si>
  <si>
    <t>%</t>
  </si>
  <si>
    <t>segm't</t>
  </si>
  <si>
    <r>
      <t>loss/m</t>
    </r>
    <r>
      <rPr>
        <vertAlign val="superscript"/>
        <sz val="11"/>
        <rFont val="Arial Narrow"/>
        <family val="2"/>
      </rPr>
      <t>3</t>
    </r>
  </si>
  <si>
    <t xml:space="preserve">delta hysteresis </t>
  </si>
  <si>
    <t>total hysteresis</t>
  </si>
  <si>
    <t>total magnet</t>
  </si>
  <si>
    <r>
      <t xml:space="preserve">with Kim Anderson Jc transport current correction and magnetoresistance in </t>
    </r>
    <r>
      <rPr>
        <sz val="11"/>
        <rFont val="Symbol"/>
        <family val="1"/>
      </rPr>
      <t>r</t>
    </r>
    <r>
      <rPr>
        <vertAlign val="subscript"/>
        <sz val="11"/>
        <rFont val="Arial Narrow"/>
        <family val="2"/>
      </rPr>
      <t>et</t>
    </r>
  </si>
  <si>
    <r>
      <t>J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</si>
  <si>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</si>
  <si>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</si>
  <si>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</si>
  <si>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r in</t>
  </si>
  <si>
    <t>r out</t>
  </si>
  <si>
    <t>1&amp;2</t>
  </si>
  <si>
    <t>3&amp;4</t>
  </si>
  <si>
    <t>radii</t>
  </si>
  <si>
    <t>inner coil area / deg =</t>
  </si>
  <si>
    <t>outer coil area / deg =</t>
  </si>
  <si>
    <t>average loss/m^3</t>
  </si>
  <si>
    <t>area /</t>
  </si>
  <si>
    <t xml:space="preserve"> segm't</t>
  </si>
  <si>
    <t>% of total loss</t>
  </si>
  <si>
    <t>% of average total loss/m^3</t>
  </si>
  <si>
    <t>sum of segment losses/m</t>
  </si>
  <si>
    <t>ramp'g</t>
  </si>
  <si>
    <t>wire radius</t>
  </si>
  <si>
    <r>
      <t>a</t>
    </r>
    <r>
      <rPr>
        <vertAlign val="subscript"/>
        <sz val="11"/>
        <rFont val="Arial Narrow"/>
        <family val="2"/>
      </rPr>
      <t>w</t>
    </r>
  </si>
  <si>
    <t>radius of fil't boundary</t>
  </si>
  <si>
    <r>
      <t>a</t>
    </r>
    <r>
      <rPr>
        <vertAlign val="subscript"/>
        <sz val="11"/>
        <rFont val="Arial Narrow"/>
        <family val="2"/>
      </rPr>
      <t>fb</t>
    </r>
  </si>
  <si>
    <t>fil'nt coupling</t>
  </si>
  <si>
    <t>transv'se adj'nt</t>
  </si>
  <si>
    <t>transv'se cros'r</t>
  </si>
  <si>
    <t>sum</t>
  </si>
  <si>
    <t>mm</t>
  </si>
  <si>
    <t>Appendix 20-4(1): Hysteresis and coupling losses in SIS300</t>
  </si>
  <si>
    <t>using IHEP data</t>
  </si>
  <si>
    <t>Juris specification data with RHIC wire Jc</t>
  </si>
  <si>
    <t>using scaled dipole001 data</t>
  </si>
  <si>
    <r>
      <t>RHIC wire Jc &amp;</t>
    </r>
    <r>
      <rPr>
        <b/>
        <sz val="11"/>
        <rFont val="Symbol"/>
        <family val="1"/>
      </rPr>
      <t xml:space="preserve"> r</t>
    </r>
    <r>
      <rPr>
        <b/>
        <sz val="11"/>
        <rFont val="Arial Narrow"/>
        <family val="2"/>
      </rPr>
      <t>et data &amp; Juris cable spec</t>
    </r>
  </si>
  <si>
    <t>Summary of Results</t>
  </si>
  <si>
    <t>transverse crossover</t>
  </si>
  <si>
    <t>transverse adjacent</t>
  </si>
  <si>
    <t>filament coupling</t>
  </si>
  <si>
    <t>spec</t>
  </si>
  <si>
    <t>RHIC</t>
  </si>
  <si>
    <t>dip001</t>
  </si>
  <si>
    <t>IHEP</t>
  </si>
  <si>
    <t>loss per cycle (Joules)</t>
  </si>
  <si>
    <r>
      <t>B</t>
    </r>
    <r>
      <rPr>
        <vertAlign val="subscript"/>
        <sz val="11"/>
        <rFont val="Arial Narrow"/>
        <family val="2"/>
      </rPr>
      <t>trans</t>
    </r>
  </si>
  <si>
    <r>
      <t>G</t>
    </r>
    <r>
      <rPr>
        <vertAlign val="subscript"/>
        <sz val="11"/>
        <rFont val="Arial Narrow"/>
        <family val="2"/>
      </rPr>
      <t>trans</t>
    </r>
  </si>
  <si>
    <r>
      <t>B</t>
    </r>
    <r>
      <rPr>
        <vertAlign val="subscript"/>
        <sz val="11"/>
        <rFont val="Arial Narrow"/>
        <family val="2"/>
      </rPr>
      <t>parl</t>
    </r>
  </si>
  <si>
    <r>
      <t>B</t>
    </r>
    <r>
      <rPr>
        <vertAlign val="subscript"/>
        <sz val="11"/>
        <rFont val="Arial Narrow"/>
        <family val="2"/>
      </rPr>
      <t>mod</t>
    </r>
  </si>
  <si>
    <r>
      <t>B`</t>
    </r>
    <r>
      <rPr>
        <vertAlign val="subscript"/>
        <sz val="11"/>
        <rFont val="Arial Narrow"/>
        <family val="2"/>
      </rPr>
      <t>trans</t>
    </r>
  </si>
  <si>
    <r>
      <t>G`</t>
    </r>
    <r>
      <rPr>
        <vertAlign val="subscript"/>
        <sz val="11"/>
        <rFont val="Arial Narrow"/>
        <family val="2"/>
      </rPr>
      <t>trans</t>
    </r>
  </si>
  <si>
    <r>
      <t>B`</t>
    </r>
    <r>
      <rPr>
        <vertAlign val="subscript"/>
        <sz val="11"/>
        <rFont val="Arial Narrow"/>
        <family val="2"/>
      </rPr>
      <t>parl</t>
    </r>
  </si>
  <si>
    <r>
      <t>B`</t>
    </r>
    <r>
      <rPr>
        <vertAlign val="subscript"/>
        <sz val="11"/>
        <rFont val="Arial Narrow"/>
        <family val="2"/>
      </rPr>
      <t>mod</t>
    </r>
  </si>
  <si>
    <r>
      <t>P</t>
    </r>
    <r>
      <rPr>
        <vertAlign val="subscript"/>
        <sz val="11"/>
        <rFont val="Arial Narrow"/>
        <family val="2"/>
      </rPr>
      <t>tc</t>
    </r>
  </si>
  <si>
    <r>
      <t>P</t>
    </r>
    <r>
      <rPr>
        <vertAlign val="subscript"/>
        <sz val="11"/>
        <rFont val="Arial Narrow"/>
        <family val="2"/>
      </rPr>
      <t>ta</t>
    </r>
  </si>
  <si>
    <r>
      <t>P</t>
    </r>
    <r>
      <rPr>
        <vertAlign val="subscript"/>
        <sz val="11"/>
        <rFont val="Arial Narrow"/>
        <family val="2"/>
      </rPr>
      <t>pa</t>
    </r>
  </si>
  <si>
    <r>
      <t>P</t>
    </r>
    <r>
      <rPr>
        <vertAlign val="subscript"/>
        <sz val="11"/>
        <rFont val="Arial Narrow"/>
        <family val="2"/>
      </rPr>
      <t>fm</t>
    </r>
  </si>
  <si>
    <r>
      <t>P</t>
    </r>
    <r>
      <rPr>
        <vertAlign val="subscript"/>
        <sz val="11"/>
        <rFont val="Arial Narrow"/>
        <family val="2"/>
      </rPr>
      <t>h</t>
    </r>
  </si>
  <si>
    <r>
      <t xml:space="preserve"> D</t>
    </r>
    <r>
      <rPr>
        <sz val="11"/>
        <rFont val="Arial Narrow"/>
        <family val="2"/>
      </rPr>
      <t>P</t>
    </r>
    <r>
      <rPr>
        <vertAlign val="subscript"/>
        <sz val="11"/>
        <rFont val="Arial Narrow"/>
        <family val="2"/>
      </rPr>
      <t>h</t>
    </r>
  </si>
  <si>
    <r>
      <t>P</t>
    </r>
    <r>
      <rPr>
        <vertAlign val="subscript"/>
        <sz val="11"/>
        <rFont val="Arial Narrow"/>
        <family val="2"/>
      </rPr>
      <t>s</t>
    </r>
  </si>
  <si>
    <r>
      <t>A</t>
    </r>
    <r>
      <rPr>
        <vertAlign val="subscript"/>
        <sz val="11"/>
        <rFont val="Arial Narrow"/>
        <family val="2"/>
      </rPr>
      <t>s</t>
    </r>
  </si>
  <si>
    <r>
      <t>P</t>
    </r>
    <r>
      <rPr>
        <vertAlign val="subscript"/>
        <sz val="11"/>
        <rFont val="Arial Narrow"/>
        <family val="2"/>
      </rPr>
      <t>d</t>
    </r>
  </si>
  <si>
    <r>
      <t>dP</t>
    </r>
    <r>
      <rPr>
        <vertAlign val="subscript"/>
        <sz val="12"/>
        <rFont val="Arial Narrow"/>
        <family val="2"/>
      </rPr>
      <t>ht1</t>
    </r>
  </si>
  <si>
    <r>
      <t>dP</t>
    </r>
    <r>
      <rPr>
        <vertAlign val="subscript"/>
        <sz val="12"/>
        <rFont val="Arial Narrow"/>
        <family val="2"/>
      </rPr>
      <t>ht2</t>
    </r>
  </si>
  <si>
    <r>
      <t>dP</t>
    </r>
    <r>
      <rPr>
        <vertAlign val="subscript"/>
        <sz val="12"/>
        <rFont val="Arial Narrow"/>
        <family val="2"/>
      </rPr>
      <t>ht3</t>
    </r>
  </si>
  <si>
    <r>
      <t>dP</t>
    </r>
    <r>
      <rPr>
        <vertAlign val="subscript"/>
        <sz val="12"/>
        <rFont val="Arial Narrow"/>
        <family val="2"/>
      </rPr>
      <t>ht4</t>
    </r>
  </si>
  <si>
    <r>
      <t>dP</t>
    </r>
    <r>
      <rPr>
        <vertAlign val="subscript"/>
        <sz val="12"/>
        <rFont val="Arial Narrow"/>
        <family val="2"/>
      </rPr>
      <t>ht5</t>
    </r>
  </si>
  <si>
    <t>cable half width</t>
  </si>
  <si>
    <t>cable half thickness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</si>
</sst>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%"/>
    <numFmt numFmtId="168" formatCode="0.0"/>
    <numFmt numFmtId="169" formatCode="0.E+00"/>
    <numFmt numFmtId="170" formatCode="0.0E+00"/>
    <numFmt numFmtId="171" formatCode="0.000000"/>
    <numFmt numFmtId="172" formatCode="0.000000000"/>
    <numFmt numFmtId="173" formatCode="0.00000"/>
    <numFmt numFmtId="174" formatCode="#,##0.0000"/>
  </numFmts>
  <fonts count="17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1"/>
      <name val="Symbol"/>
      <family val="1"/>
    </font>
    <font>
      <vertAlign val="subscript"/>
      <sz val="11"/>
      <name val="Arial Narrow"/>
      <family val="2"/>
    </font>
    <font>
      <vertAlign val="superscript"/>
      <sz val="11"/>
      <name val="Arial Narrow"/>
      <family val="2"/>
    </font>
    <font>
      <vertAlign val="subscript"/>
      <sz val="10"/>
      <name val="Arial"/>
      <family val="2"/>
    </font>
    <font>
      <b/>
      <sz val="11"/>
      <name val="Symbol"/>
      <family val="1"/>
    </font>
    <font>
      <b/>
      <sz val="10"/>
      <name val="Arial"/>
      <family val="2"/>
    </font>
    <font>
      <vertAlign val="subscript"/>
      <sz val="12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1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70" fontId="6" fillId="0" borderId="5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11" fontId="6" fillId="0" borderId="1" xfId="0" applyNumberFormat="1" applyFont="1" applyBorder="1" applyAlignment="1">
      <alignment horizontal="center"/>
    </xf>
    <xf numFmtId="11" fontId="6" fillId="0" borderId="2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right"/>
    </xf>
    <xf numFmtId="0" fontId="2" fillId="0" borderId="9" xfId="0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7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2" fontId="2" fillId="0" borderId="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 applyAlignment="1">
      <alignment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11" fontId="6" fillId="0" borderId="6" xfId="0" applyNumberFormat="1" applyFont="1" applyBorder="1" applyAlignment="1">
      <alignment horizontal="center"/>
    </xf>
    <xf numFmtId="11" fontId="6" fillId="0" borderId="7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0" fontId="6" fillId="0" borderId="7" xfId="0" applyNumberFormat="1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3" xfId="0" applyNumberFormat="1" applyBorder="1" applyAlignment="1">
      <alignment/>
    </xf>
    <xf numFmtId="17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9" xfId="0" applyBorder="1" applyAlignment="1">
      <alignment/>
    </xf>
    <xf numFmtId="168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8" fontId="15" fillId="0" borderId="11" xfId="0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png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6.jpeg" /><Relationship Id="rId1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png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6.jpeg" /><Relationship Id="rId1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png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6.jpeg" /><Relationship Id="rId1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png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6.jpeg" /><Relationship Id="rId1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13</xdr:row>
      <xdr:rowOff>161925</xdr:rowOff>
    </xdr:from>
    <xdr:to>
      <xdr:col>15</xdr:col>
      <xdr:colOff>9525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43225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11</xdr:row>
      <xdr:rowOff>38100</xdr:rowOff>
    </xdr:from>
    <xdr:to>
      <xdr:col>18</xdr:col>
      <xdr:colOff>419100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40030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104775</xdr:colOff>
      <xdr:row>13</xdr:row>
      <xdr:rowOff>161925</xdr:rowOff>
    </xdr:from>
    <xdr:to>
      <xdr:col>18</xdr:col>
      <xdr:colOff>381000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419100</xdr:colOff>
      <xdr:row>18</xdr:row>
      <xdr:rowOff>0</xdr:rowOff>
    </xdr:from>
    <xdr:to>
      <xdr:col>13</xdr:col>
      <xdr:colOff>38100</xdr:colOff>
      <xdr:row>20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8862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19050</xdr:rowOff>
    </xdr:from>
    <xdr:to>
      <xdr:col>19</xdr:col>
      <xdr:colOff>19050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47650"/>
          <a:ext cx="13906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14</xdr:col>
      <xdr:colOff>219075</xdr:colOff>
      <xdr:row>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771525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6</xdr:row>
      <xdr:rowOff>38100</xdr:rowOff>
    </xdr:from>
    <xdr:to>
      <xdr:col>12</xdr:col>
      <xdr:colOff>409575</xdr:colOff>
      <xdr:row>8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131445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38100</xdr:colOff>
      <xdr:row>16</xdr:row>
      <xdr:rowOff>0</xdr:rowOff>
    </xdr:from>
    <xdr:to>
      <xdr:col>18</xdr:col>
      <xdr:colOff>390525</xdr:colOff>
      <xdr:row>17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0950" y="3409950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16</xdr:row>
      <xdr:rowOff>0</xdr:rowOff>
    </xdr:from>
    <xdr:to>
      <xdr:col>16</xdr:col>
      <xdr:colOff>66675</xdr:colOff>
      <xdr:row>17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3409950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419100</xdr:colOff>
      <xdr:row>4</xdr:row>
      <xdr:rowOff>142875</xdr:rowOff>
    </xdr:from>
    <xdr:to>
      <xdr:col>19</xdr:col>
      <xdr:colOff>28575</xdr:colOff>
      <xdr:row>8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1000125"/>
          <a:ext cx="10001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142875</xdr:colOff>
      <xdr:row>8</xdr:row>
      <xdr:rowOff>95250</xdr:rowOff>
    </xdr:from>
    <xdr:to>
      <xdr:col>17</xdr:col>
      <xdr:colOff>428625</xdr:colOff>
      <xdr:row>10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1790700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13</xdr:row>
      <xdr:rowOff>161925</xdr:rowOff>
    </xdr:from>
    <xdr:to>
      <xdr:col>15</xdr:col>
      <xdr:colOff>9525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43225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11</xdr:row>
      <xdr:rowOff>38100</xdr:rowOff>
    </xdr:from>
    <xdr:to>
      <xdr:col>18</xdr:col>
      <xdr:colOff>419100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40030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104775</xdr:colOff>
      <xdr:row>13</xdr:row>
      <xdr:rowOff>161925</xdr:rowOff>
    </xdr:from>
    <xdr:to>
      <xdr:col>18</xdr:col>
      <xdr:colOff>381000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419100</xdr:colOff>
      <xdr:row>18</xdr:row>
      <xdr:rowOff>0</xdr:rowOff>
    </xdr:from>
    <xdr:to>
      <xdr:col>13</xdr:col>
      <xdr:colOff>38100</xdr:colOff>
      <xdr:row>20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8862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19050</xdr:rowOff>
    </xdr:from>
    <xdr:to>
      <xdr:col>19</xdr:col>
      <xdr:colOff>19050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47650"/>
          <a:ext cx="13906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14</xdr:col>
      <xdr:colOff>219075</xdr:colOff>
      <xdr:row>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771525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6</xdr:row>
      <xdr:rowOff>38100</xdr:rowOff>
    </xdr:from>
    <xdr:to>
      <xdr:col>12</xdr:col>
      <xdr:colOff>409575</xdr:colOff>
      <xdr:row>8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131445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38100</xdr:colOff>
      <xdr:row>16</xdr:row>
      <xdr:rowOff>0</xdr:rowOff>
    </xdr:from>
    <xdr:to>
      <xdr:col>18</xdr:col>
      <xdr:colOff>390525</xdr:colOff>
      <xdr:row>17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0950" y="3409950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16</xdr:row>
      <xdr:rowOff>0</xdr:rowOff>
    </xdr:from>
    <xdr:to>
      <xdr:col>16</xdr:col>
      <xdr:colOff>66675</xdr:colOff>
      <xdr:row>17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3409950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419100</xdr:colOff>
      <xdr:row>4</xdr:row>
      <xdr:rowOff>142875</xdr:rowOff>
    </xdr:from>
    <xdr:to>
      <xdr:col>19</xdr:col>
      <xdr:colOff>28575</xdr:colOff>
      <xdr:row>8</xdr:row>
      <xdr:rowOff>76200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1000125"/>
          <a:ext cx="10001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142875</xdr:colOff>
      <xdr:row>8</xdr:row>
      <xdr:rowOff>95250</xdr:rowOff>
    </xdr:from>
    <xdr:to>
      <xdr:col>17</xdr:col>
      <xdr:colOff>428625</xdr:colOff>
      <xdr:row>10</xdr:row>
      <xdr:rowOff>161925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1790700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13</xdr:row>
      <xdr:rowOff>161925</xdr:rowOff>
    </xdr:from>
    <xdr:to>
      <xdr:col>15</xdr:col>
      <xdr:colOff>9525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43225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11</xdr:row>
      <xdr:rowOff>38100</xdr:rowOff>
    </xdr:from>
    <xdr:to>
      <xdr:col>18</xdr:col>
      <xdr:colOff>419100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40030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104775</xdr:colOff>
      <xdr:row>13</xdr:row>
      <xdr:rowOff>161925</xdr:rowOff>
    </xdr:from>
    <xdr:to>
      <xdr:col>18</xdr:col>
      <xdr:colOff>381000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419100</xdr:colOff>
      <xdr:row>18</xdr:row>
      <xdr:rowOff>0</xdr:rowOff>
    </xdr:from>
    <xdr:to>
      <xdr:col>13</xdr:col>
      <xdr:colOff>38100</xdr:colOff>
      <xdr:row>20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8862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19050</xdr:rowOff>
    </xdr:from>
    <xdr:to>
      <xdr:col>19</xdr:col>
      <xdr:colOff>19050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47650"/>
          <a:ext cx="13906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14</xdr:col>
      <xdr:colOff>219075</xdr:colOff>
      <xdr:row>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771525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6</xdr:row>
      <xdr:rowOff>38100</xdr:rowOff>
    </xdr:from>
    <xdr:to>
      <xdr:col>12</xdr:col>
      <xdr:colOff>409575</xdr:colOff>
      <xdr:row>8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131445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38100</xdr:colOff>
      <xdr:row>16</xdr:row>
      <xdr:rowOff>0</xdr:rowOff>
    </xdr:from>
    <xdr:to>
      <xdr:col>18</xdr:col>
      <xdr:colOff>390525</xdr:colOff>
      <xdr:row>17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0950" y="3409950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16</xdr:row>
      <xdr:rowOff>0</xdr:rowOff>
    </xdr:from>
    <xdr:to>
      <xdr:col>16</xdr:col>
      <xdr:colOff>66675</xdr:colOff>
      <xdr:row>17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3409950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419100</xdr:colOff>
      <xdr:row>4</xdr:row>
      <xdr:rowOff>142875</xdr:rowOff>
    </xdr:from>
    <xdr:to>
      <xdr:col>19</xdr:col>
      <xdr:colOff>28575</xdr:colOff>
      <xdr:row>8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1000125"/>
          <a:ext cx="10001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142875</xdr:colOff>
      <xdr:row>8</xdr:row>
      <xdr:rowOff>95250</xdr:rowOff>
    </xdr:from>
    <xdr:to>
      <xdr:col>17</xdr:col>
      <xdr:colOff>428625</xdr:colOff>
      <xdr:row>10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1790700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13</xdr:row>
      <xdr:rowOff>161925</xdr:rowOff>
    </xdr:from>
    <xdr:to>
      <xdr:col>15</xdr:col>
      <xdr:colOff>9525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43225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11</xdr:row>
      <xdr:rowOff>38100</xdr:rowOff>
    </xdr:from>
    <xdr:to>
      <xdr:col>18</xdr:col>
      <xdr:colOff>419100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40030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104775</xdr:colOff>
      <xdr:row>13</xdr:row>
      <xdr:rowOff>161925</xdr:rowOff>
    </xdr:from>
    <xdr:to>
      <xdr:col>18</xdr:col>
      <xdr:colOff>381000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419100</xdr:colOff>
      <xdr:row>18</xdr:row>
      <xdr:rowOff>0</xdr:rowOff>
    </xdr:from>
    <xdr:to>
      <xdr:col>13</xdr:col>
      <xdr:colOff>38100</xdr:colOff>
      <xdr:row>20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8862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19050</xdr:rowOff>
    </xdr:from>
    <xdr:to>
      <xdr:col>19</xdr:col>
      <xdr:colOff>19050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47650"/>
          <a:ext cx="13906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14</xdr:col>
      <xdr:colOff>219075</xdr:colOff>
      <xdr:row>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771525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6</xdr:row>
      <xdr:rowOff>38100</xdr:rowOff>
    </xdr:from>
    <xdr:to>
      <xdr:col>12</xdr:col>
      <xdr:colOff>409575</xdr:colOff>
      <xdr:row>8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131445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38100</xdr:colOff>
      <xdr:row>16</xdr:row>
      <xdr:rowOff>0</xdr:rowOff>
    </xdr:from>
    <xdr:to>
      <xdr:col>18</xdr:col>
      <xdr:colOff>390525</xdr:colOff>
      <xdr:row>17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0950" y="3409950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16</xdr:row>
      <xdr:rowOff>0</xdr:rowOff>
    </xdr:from>
    <xdr:to>
      <xdr:col>16</xdr:col>
      <xdr:colOff>66675</xdr:colOff>
      <xdr:row>17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3409950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419100</xdr:colOff>
      <xdr:row>4</xdr:row>
      <xdr:rowOff>142875</xdr:rowOff>
    </xdr:from>
    <xdr:to>
      <xdr:col>19</xdr:col>
      <xdr:colOff>28575</xdr:colOff>
      <xdr:row>8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1000125"/>
          <a:ext cx="10001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142875</xdr:colOff>
      <xdr:row>8</xdr:row>
      <xdr:rowOff>95250</xdr:rowOff>
    </xdr:from>
    <xdr:to>
      <xdr:col>17</xdr:col>
      <xdr:colOff>428625</xdr:colOff>
      <xdr:row>10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1790700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9" sqref="D19"/>
    </sheetView>
  </sheetViews>
  <sheetFormatPr defaultColWidth="9.140625" defaultRowHeight="12.75"/>
  <cols>
    <col min="1" max="1" width="18.00390625" style="0" customWidth="1"/>
    <col min="2" max="2" width="9.140625" style="30" customWidth="1"/>
    <col min="3" max="5" width="9.140625" style="24" customWidth="1"/>
  </cols>
  <sheetData>
    <row r="1" ht="16.5">
      <c r="A1" s="96" t="s">
        <v>151</v>
      </c>
    </row>
    <row r="3" ht="12.75">
      <c r="A3" s="184" t="s">
        <v>156</v>
      </c>
    </row>
    <row r="5" spans="1:5" ht="12.75">
      <c r="A5" s="185"/>
      <c r="B5" s="186" t="s">
        <v>164</v>
      </c>
      <c r="C5" s="187"/>
      <c r="D5" s="187"/>
      <c r="E5" s="187"/>
    </row>
    <row r="6" spans="1:5" ht="12.75">
      <c r="A6" s="188"/>
      <c r="B6" s="193" t="s">
        <v>160</v>
      </c>
      <c r="C6" s="194" t="s">
        <v>161</v>
      </c>
      <c r="D6" s="194" t="s">
        <v>162</v>
      </c>
      <c r="E6" s="194" t="s">
        <v>163</v>
      </c>
    </row>
    <row r="7" spans="1:5" ht="16.5">
      <c r="A7" s="88" t="s">
        <v>157</v>
      </c>
      <c r="B7" s="189">
        <f>spec!R23</f>
        <v>3.202520265278109</v>
      </c>
      <c r="C7" s="189">
        <f>RHIC!R23</f>
        <v>3.202520265278109</v>
      </c>
      <c r="D7" s="189">
        <f>dip001!R23</f>
        <v>1.4895443094316803</v>
      </c>
      <c r="E7" s="189">
        <f>IHEP!R23</f>
        <v>3.202520265278109</v>
      </c>
    </row>
    <row r="8" spans="1:5" ht="16.5">
      <c r="A8" s="71" t="s">
        <v>158</v>
      </c>
      <c r="B8" s="189">
        <f>spec!R24</f>
        <v>21.320415819906827</v>
      </c>
      <c r="C8" s="189">
        <f>RHIC!R24</f>
        <v>21.320415819906827</v>
      </c>
      <c r="D8" s="189">
        <f>dip001!R24</f>
        <v>54.94952530903825</v>
      </c>
      <c r="E8" s="189">
        <f>IHEP!R24</f>
        <v>21.320415819906827</v>
      </c>
    </row>
    <row r="9" spans="1:5" ht="16.5">
      <c r="A9" s="190" t="s">
        <v>113</v>
      </c>
      <c r="B9" s="189">
        <f>spec!R25</f>
        <v>0.2096020108702574</v>
      </c>
      <c r="C9" s="189">
        <f>RHIC!R25</f>
        <v>0.2096020108702574</v>
      </c>
      <c r="D9" s="189">
        <f>dip001!R25</f>
        <v>0.540211368222313</v>
      </c>
      <c r="E9" s="189">
        <f>IHEP!R25</f>
        <v>0.2096020108702574</v>
      </c>
    </row>
    <row r="10" spans="1:5" ht="16.5">
      <c r="A10" s="191" t="s">
        <v>159</v>
      </c>
      <c r="B10" s="189">
        <f>spec!R26</f>
        <v>89.72121637484447</v>
      </c>
      <c r="C10" s="189">
        <f>RHIC!R26</f>
        <v>39.244697253884354</v>
      </c>
      <c r="D10" s="189">
        <f>dip001!R26</f>
        <v>39.244697253884354</v>
      </c>
      <c r="E10" s="189">
        <f>IHEP!R26</f>
        <v>89.72121637484447</v>
      </c>
    </row>
    <row r="11" spans="1:5" ht="16.5">
      <c r="A11" s="88" t="s">
        <v>114</v>
      </c>
      <c r="B11" s="195">
        <f>spec!R27</f>
        <v>46.92600090412691</v>
      </c>
      <c r="C11" s="195">
        <f>RHIC!R27</f>
        <v>46.92600090412691</v>
      </c>
      <c r="D11" s="195">
        <f>dip001!R27</f>
        <v>46.92600090412691</v>
      </c>
      <c r="E11" s="195">
        <f>IHEP!R27</f>
        <v>42.611523501640555</v>
      </c>
    </row>
    <row r="12" spans="1:5" ht="16.5">
      <c r="A12" s="71" t="s">
        <v>120</v>
      </c>
      <c r="B12" s="189">
        <f>spec!R28</f>
        <v>1.0049328459677827</v>
      </c>
      <c r="C12" s="189">
        <f>RHIC!R28</f>
        <v>1.0049328459677827</v>
      </c>
      <c r="D12" s="189">
        <f>dip001!R28</f>
        <v>1.0049328459677827</v>
      </c>
      <c r="E12" s="189">
        <f>IHEP!R28</f>
        <v>1.1265047791727023</v>
      </c>
    </row>
    <row r="13" spans="1:5" ht="16.5">
      <c r="A13" s="191" t="s">
        <v>121</v>
      </c>
      <c r="B13" s="196">
        <f>spec!R29</f>
        <v>47.930933750094695</v>
      </c>
      <c r="C13" s="196">
        <f>RHIC!R29</f>
        <v>47.930933750094695</v>
      </c>
      <c r="D13" s="196">
        <f>dip001!R29</f>
        <v>47.930933750094695</v>
      </c>
      <c r="E13" s="196">
        <f>IHEP!R29</f>
        <v>43.73802828081325</v>
      </c>
    </row>
    <row r="14" spans="1:5" ht="16.5">
      <c r="A14" s="87" t="s">
        <v>122</v>
      </c>
      <c r="B14" s="192">
        <f>spec!R30</f>
        <v>162.38468822099438</v>
      </c>
      <c r="C14" s="192">
        <f>RHIC!R30</f>
        <v>111.90816910003423</v>
      </c>
      <c r="D14" s="192">
        <f>dip001!R30</f>
        <v>144.15491199067128</v>
      </c>
      <c r="E14" s="192">
        <f>IHEP!R30</f>
        <v>158.19178275171294</v>
      </c>
    </row>
  </sheetData>
  <mergeCells count="1">
    <mergeCell ref="B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CG423"/>
  <sheetViews>
    <sheetView workbookViewId="0" topLeftCell="A1">
      <selection activeCell="A4" sqref="A4:C5"/>
    </sheetView>
  </sheetViews>
  <sheetFormatPr defaultColWidth="9.140625" defaultRowHeight="12.75"/>
  <cols>
    <col min="1" max="1" width="5.140625" style="97" customWidth="1"/>
    <col min="2" max="2" width="7.421875" style="2" customWidth="1"/>
    <col min="3" max="3" width="6.8515625" style="11" customWidth="1"/>
    <col min="4" max="4" width="6.7109375" style="5" customWidth="1"/>
    <col min="5" max="5" width="8.7109375" style="3" customWidth="1"/>
    <col min="6" max="6" width="5.7109375" style="12" customWidth="1"/>
    <col min="7" max="9" width="6.00390625" style="2" customWidth="1"/>
    <col min="10" max="10" width="6.421875" style="2" customWidth="1"/>
    <col min="11" max="11" width="6.421875" style="11" customWidth="1"/>
    <col min="12" max="12" width="7.57421875" style="2" customWidth="1"/>
    <col min="13" max="13" width="7.28125" style="2" customWidth="1"/>
    <col min="14" max="14" width="7.00390625" style="2" customWidth="1"/>
    <col min="15" max="15" width="6.8515625" style="2" customWidth="1"/>
    <col min="16" max="16" width="6.421875" style="4" customWidth="1"/>
    <col min="17" max="17" width="6.8515625" style="18" customWidth="1"/>
    <col min="18" max="18" width="7.00390625" style="18" customWidth="1"/>
    <col min="19" max="19" width="7.00390625" style="26" customWidth="1"/>
    <col min="20" max="20" width="2.140625" style="26" customWidth="1"/>
    <col min="21" max="21" width="7.28125" style="26" customWidth="1"/>
    <col min="22" max="22" width="7.421875" style="26" customWidth="1"/>
    <col min="23" max="23" width="8.28125" style="26" customWidth="1"/>
    <col min="24" max="24" width="7.7109375" style="26" customWidth="1"/>
    <col min="25" max="28" width="8.00390625" style="26" bestFit="1" customWidth="1"/>
    <col min="29" max="29" width="7.7109375" style="26" customWidth="1"/>
    <col min="30" max="30" width="7.140625" style="0" customWidth="1"/>
    <col min="31" max="34" width="5.8515625" style="0" customWidth="1"/>
    <col min="35" max="35" width="6.421875" style="0" customWidth="1"/>
    <col min="36" max="76" width="8.7109375" style="0" customWidth="1"/>
    <col min="77" max="16384" width="8.7109375" style="2" customWidth="1"/>
  </cols>
  <sheetData>
    <row r="1" spans="1:16" ht="18">
      <c r="A1" s="96" t="s">
        <v>151</v>
      </c>
      <c r="C1" s="14"/>
      <c r="D1" s="1"/>
      <c r="E1" s="1"/>
      <c r="F1" s="179"/>
      <c r="G1" s="17"/>
      <c r="H1" s="5"/>
      <c r="I1" s="19"/>
      <c r="K1" s="85" t="s">
        <v>123</v>
      </c>
      <c r="L1" s="5"/>
      <c r="M1" s="5"/>
      <c r="P1" s="2"/>
    </row>
    <row r="2" spans="1:16" ht="16.5">
      <c r="A2" s="1" t="s">
        <v>153</v>
      </c>
      <c r="C2" s="14"/>
      <c r="D2" s="1"/>
      <c r="E2" s="1"/>
      <c r="F2" s="179"/>
      <c r="G2" s="17"/>
      <c r="H2" s="5" t="s">
        <v>87</v>
      </c>
      <c r="I2" s="19"/>
      <c r="K2" s="85"/>
      <c r="L2" s="5"/>
      <c r="M2" s="5"/>
      <c r="P2" s="2"/>
    </row>
    <row r="3" spans="1:10" ht="16.5">
      <c r="A3" s="97" t="s">
        <v>95</v>
      </c>
      <c r="I3" s="10"/>
      <c r="J3" s="10" t="s">
        <v>75</v>
      </c>
    </row>
    <row r="4" spans="1:9" ht="16.5">
      <c r="A4" s="151" t="s">
        <v>187</v>
      </c>
      <c r="B4" s="152"/>
      <c r="C4" s="152"/>
      <c r="D4" s="5" t="s">
        <v>101</v>
      </c>
      <c r="E4" s="3">
        <v>0.007642</v>
      </c>
      <c r="F4" s="12" t="s">
        <v>5</v>
      </c>
      <c r="H4" s="5"/>
      <c r="I4" s="10"/>
    </row>
    <row r="5" spans="1:10" ht="16.5">
      <c r="A5" s="151" t="s">
        <v>188</v>
      </c>
      <c r="B5" s="152"/>
      <c r="C5" s="152"/>
      <c r="D5" s="5" t="s">
        <v>1</v>
      </c>
      <c r="E5" s="3">
        <v>0.000844</v>
      </c>
      <c r="F5" s="12" t="s">
        <v>5</v>
      </c>
      <c r="J5" s="10" t="s">
        <v>76</v>
      </c>
    </row>
    <row r="6" spans="1:12" ht="16.5">
      <c r="A6" s="151" t="s">
        <v>0</v>
      </c>
      <c r="B6" s="152"/>
      <c r="C6" s="152"/>
      <c r="D6" s="5" t="s">
        <v>2</v>
      </c>
      <c r="E6" s="3">
        <v>0.1</v>
      </c>
      <c r="F6" s="12" t="s">
        <v>5</v>
      </c>
      <c r="H6" s="5"/>
      <c r="I6" s="10"/>
      <c r="L6" s="2" t="s">
        <v>15</v>
      </c>
    </row>
    <row r="7" spans="1:6" ht="16.5">
      <c r="A7" s="151" t="s">
        <v>3</v>
      </c>
      <c r="B7" s="152"/>
      <c r="C7" s="152"/>
      <c r="D7" s="5" t="s">
        <v>4</v>
      </c>
      <c r="E7" s="3">
        <v>0.02</v>
      </c>
      <c r="F7" s="4" t="s">
        <v>6</v>
      </c>
    </row>
    <row r="8" spans="1:10" ht="16.5">
      <c r="A8" s="151" t="s">
        <v>9</v>
      </c>
      <c r="B8" s="152"/>
      <c r="C8" s="152"/>
      <c r="D8" s="5" t="s">
        <v>10</v>
      </c>
      <c r="E8" s="3">
        <v>0.0001</v>
      </c>
      <c r="F8" s="4" t="s">
        <v>6</v>
      </c>
      <c r="H8" s="34"/>
      <c r="I8" s="29"/>
      <c r="J8" s="10" t="s">
        <v>77</v>
      </c>
    </row>
    <row r="9" spans="1:9" ht="16.5">
      <c r="A9" s="151" t="s">
        <v>7</v>
      </c>
      <c r="B9" s="152"/>
      <c r="C9" s="152"/>
      <c r="D9" s="5" t="s">
        <v>8</v>
      </c>
      <c r="E9" s="18">
        <v>36</v>
      </c>
      <c r="H9" s="35"/>
      <c r="I9" s="29"/>
    </row>
    <row r="10" spans="1:8" ht="18">
      <c r="A10" s="5" t="s">
        <v>142</v>
      </c>
      <c r="B10" s="6"/>
      <c r="C10" s="6"/>
      <c r="D10" s="5" t="s">
        <v>143</v>
      </c>
      <c r="E10" s="139">
        <f>0.825/2</f>
        <v>0.4125</v>
      </c>
      <c r="F10" s="12" t="s">
        <v>150</v>
      </c>
      <c r="H10" s="5" t="s">
        <v>78</v>
      </c>
    </row>
    <row r="11" spans="1:8" ht="18">
      <c r="A11" s="5" t="s">
        <v>144</v>
      </c>
      <c r="B11" s="6"/>
      <c r="C11" s="6"/>
      <c r="D11" s="5" t="s">
        <v>145</v>
      </c>
      <c r="E11" s="139">
        <f>E10*0.9</f>
        <v>0.37124999999999997</v>
      </c>
      <c r="F11" s="12" t="s">
        <v>150</v>
      </c>
      <c r="H11" s="5"/>
    </row>
    <row r="12" spans="1:12" ht="16.5">
      <c r="A12" s="151" t="s">
        <v>12</v>
      </c>
      <c r="B12" s="152"/>
      <c r="C12" s="152"/>
      <c r="D12" s="7" t="s">
        <v>41</v>
      </c>
      <c r="E12" s="3">
        <f>4*PI()*10^-7</f>
        <v>1.2566370614359173E-06</v>
      </c>
      <c r="F12" s="12" t="s">
        <v>13</v>
      </c>
      <c r="H12" s="5" t="s">
        <v>96</v>
      </c>
      <c r="L12" s="8"/>
    </row>
    <row r="13" spans="1:8" ht="16.5">
      <c r="A13" s="151" t="s">
        <v>16</v>
      </c>
      <c r="B13" s="152"/>
      <c r="C13" s="152"/>
      <c r="D13" s="7" t="s">
        <v>42</v>
      </c>
      <c r="E13" s="4">
        <v>0.88</v>
      </c>
      <c r="H13" s="21"/>
    </row>
    <row r="14" spans="1:8" ht="16.5">
      <c r="A14" s="151" t="s">
        <v>17</v>
      </c>
      <c r="B14" s="152"/>
      <c r="C14" s="152"/>
      <c r="D14" s="7" t="s">
        <v>18</v>
      </c>
      <c r="E14" s="4">
        <v>0.847</v>
      </c>
      <c r="H14" s="21"/>
    </row>
    <row r="15" spans="1:8" ht="16.5">
      <c r="A15" s="97" t="s">
        <v>49</v>
      </c>
      <c r="B15" s="6"/>
      <c r="C15" s="6"/>
      <c r="D15" s="5" t="s">
        <v>50</v>
      </c>
      <c r="E15" s="4">
        <v>1.4</v>
      </c>
      <c r="H15" s="5" t="s">
        <v>79</v>
      </c>
    </row>
    <row r="16" spans="1:5" ht="16.5">
      <c r="A16" s="151" t="s">
        <v>19</v>
      </c>
      <c r="B16" s="152"/>
      <c r="C16" s="152"/>
      <c r="D16" s="7" t="s">
        <v>43</v>
      </c>
      <c r="E16" s="4">
        <f>1/(1+E15)</f>
        <v>0.4166666666666667</v>
      </c>
    </row>
    <row r="17" spans="1:8" ht="18.75">
      <c r="A17" s="97" t="s">
        <v>81</v>
      </c>
      <c r="B17" s="29"/>
      <c r="C17" s="29"/>
      <c r="D17" s="22" t="s">
        <v>83</v>
      </c>
      <c r="E17" s="17">
        <v>1E-10</v>
      </c>
      <c r="F17" s="12" t="s">
        <v>11</v>
      </c>
      <c r="H17" s="5" t="s">
        <v>97</v>
      </c>
    </row>
    <row r="18" spans="1:76" ht="18.75">
      <c r="A18" s="97" t="s">
        <v>82</v>
      </c>
      <c r="B18" s="29"/>
      <c r="C18" s="29"/>
      <c r="D18" s="22" t="s">
        <v>84</v>
      </c>
      <c r="E18" s="17">
        <v>2E-11</v>
      </c>
      <c r="F18" s="12" t="s">
        <v>80</v>
      </c>
      <c r="L18" s="33"/>
      <c r="N18" s="4"/>
      <c r="P18" s="26"/>
      <c r="Q18" s="31"/>
      <c r="R18" s="31"/>
      <c r="AB18"/>
      <c r="AC18"/>
      <c r="BW18" s="2"/>
      <c r="BX18" s="2"/>
    </row>
    <row r="19" spans="1:76" ht="18.75">
      <c r="A19" s="151" t="s">
        <v>30</v>
      </c>
      <c r="B19" s="152"/>
      <c r="C19" s="152"/>
      <c r="D19" s="9" t="s">
        <v>85</v>
      </c>
      <c r="E19" s="3">
        <v>0.006</v>
      </c>
      <c r="F19" s="4" t="s">
        <v>5</v>
      </c>
      <c r="H19" s="140" t="s">
        <v>70</v>
      </c>
      <c r="I19" s="141"/>
      <c r="J19" s="142"/>
      <c r="L19" s="33"/>
      <c r="N19" s="4"/>
      <c r="P19" s="26"/>
      <c r="Q19" s="31"/>
      <c r="R19" s="31"/>
      <c r="AB19"/>
      <c r="AC19"/>
      <c r="BW19" s="2"/>
      <c r="BX19" s="2"/>
    </row>
    <row r="20" spans="1:78" ht="18.75">
      <c r="A20" s="151" t="s">
        <v>24</v>
      </c>
      <c r="B20" s="152"/>
      <c r="C20" s="152"/>
      <c r="D20" s="9" t="s">
        <v>86</v>
      </c>
      <c r="E20" s="3">
        <v>3.5E-06</v>
      </c>
      <c r="F20" s="12" t="s">
        <v>5</v>
      </c>
      <c r="H20" s="141"/>
      <c r="I20" s="141"/>
      <c r="J20" s="142"/>
      <c r="K20" s="104"/>
      <c r="L20" s="104"/>
      <c r="M20" s="104"/>
      <c r="N20" s="5"/>
      <c r="P20" s="67" t="s">
        <v>141</v>
      </c>
      <c r="Q20" s="67" t="s">
        <v>109</v>
      </c>
      <c r="R20" s="68" t="s">
        <v>111</v>
      </c>
      <c r="S20" s="79" t="s">
        <v>115</v>
      </c>
      <c r="T20" s="108"/>
      <c r="AD20" s="26"/>
      <c r="AE20" s="26"/>
      <c r="BY20"/>
      <c r="BZ20"/>
    </row>
    <row r="21" spans="1:78" ht="16.5">
      <c r="A21" s="151" t="s">
        <v>98</v>
      </c>
      <c r="B21" s="152"/>
      <c r="C21" s="152"/>
      <c r="D21" s="95" t="s">
        <v>124</v>
      </c>
      <c r="E21" s="3">
        <v>35000000000</v>
      </c>
      <c r="F21" s="12" t="s">
        <v>27</v>
      </c>
      <c r="K21" s="2"/>
      <c r="P21" s="69" t="s">
        <v>108</v>
      </c>
      <c r="Q21" s="69" t="s">
        <v>108</v>
      </c>
      <c r="R21" s="70" t="s">
        <v>112</v>
      </c>
      <c r="S21" s="80" t="s">
        <v>116</v>
      </c>
      <c r="T21" s="108"/>
      <c r="AD21" s="26"/>
      <c r="AE21" s="26"/>
      <c r="BY21"/>
      <c r="BZ21"/>
    </row>
    <row r="22" spans="1:80" ht="16.5">
      <c r="A22" s="151" t="s">
        <v>98</v>
      </c>
      <c r="B22" s="152"/>
      <c r="C22" s="152"/>
      <c r="D22" s="95" t="s">
        <v>125</v>
      </c>
      <c r="E22" s="13">
        <v>0.149</v>
      </c>
      <c r="F22" s="12" t="s">
        <v>20</v>
      </c>
      <c r="G22" s="3"/>
      <c r="H22" s="145" t="s">
        <v>28</v>
      </c>
      <c r="I22" s="146"/>
      <c r="J22" s="146"/>
      <c r="K22" s="146"/>
      <c r="L22" s="150"/>
      <c r="P22" s="75" t="s">
        <v>110</v>
      </c>
      <c r="Q22" s="75" t="s">
        <v>110</v>
      </c>
      <c r="R22" s="76" t="s">
        <v>65</v>
      </c>
      <c r="S22" s="81" t="s">
        <v>117</v>
      </c>
      <c r="T22" s="108"/>
      <c r="U22" s="2"/>
      <c r="V22" s="2"/>
      <c r="AD22" s="26"/>
      <c r="AE22" s="26"/>
      <c r="AF22" s="26"/>
      <c r="AG22" s="26"/>
      <c r="BY22"/>
      <c r="BZ22"/>
      <c r="CA22"/>
      <c r="CB22"/>
    </row>
    <row r="23" spans="1:80" ht="16.5">
      <c r="A23" s="151" t="s">
        <v>98</v>
      </c>
      <c r="B23" s="152"/>
      <c r="C23" s="152"/>
      <c r="D23" s="95" t="s">
        <v>126</v>
      </c>
      <c r="E23" s="3">
        <v>5000000000</v>
      </c>
      <c r="F23" s="12" t="s">
        <v>27</v>
      </c>
      <c r="H23" s="133" t="s">
        <v>29</v>
      </c>
      <c r="I23" s="147" t="s">
        <v>44</v>
      </c>
      <c r="J23" s="173"/>
      <c r="K23" s="147" t="s">
        <v>45</v>
      </c>
      <c r="L23" s="174"/>
      <c r="M23" s="134"/>
      <c r="N23" s="126"/>
      <c r="O23" s="72" t="s">
        <v>148</v>
      </c>
      <c r="P23" s="90">
        <f>K160*4*K34</f>
        <v>0.3639227574179669</v>
      </c>
      <c r="Q23" s="69"/>
      <c r="R23" s="70">
        <f aca="true" t="shared" si="0" ref="R23:R30">P23*2*E$33</f>
        <v>3.202520265278109</v>
      </c>
      <c r="S23" s="77">
        <f>K161</f>
        <v>0.019721811830680117</v>
      </c>
      <c r="T23" s="109"/>
      <c r="U23" s="2"/>
      <c r="V23" s="2"/>
      <c r="AD23" s="26"/>
      <c r="AE23" s="26"/>
      <c r="AF23" s="26"/>
      <c r="AG23" s="26"/>
      <c r="BY23"/>
      <c r="BZ23"/>
      <c r="CA23"/>
      <c r="CB23"/>
    </row>
    <row r="24" spans="1:79" ht="16.5">
      <c r="A24" s="151" t="s">
        <v>98</v>
      </c>
      <c r="B24" s="152"/>
      <c r="C24" s="152"/>
      <c r="D24" s="95" t="s">
        <v>127</v>
      </c>
      <c r="E24" s="27">
        <v>-700000000</v>
      </c>
      <c r="F24" s="12" t="s">
        <v>32</v>
      </c>
      <c r="H24" s="133">
        <v>1</v>
      </c>
      <c r="I24" s="143">
        <v>0.495253</v>
      </c>
      <c r="J24" s="143"/>
      <c r="K24" s="143">
        <v>62.0015569999999</v>
      </c>
      <c r="L24" s="144"/>
      <c r="M24" s="135"/>
      <c r="N24" s="127"/>
      <c r="O24" s="73" t="s">
        <v>147</v>
      </c>
      <c r="P24" s="90">
        <f>L160*4*K34</f>
        <v>2.422774524989412</v>
      </c>
      <c r="Q24" s="69"/>
      <c r="R24" s="70">
        <f t="shared" si="0"/>
        <v>21.320415819906827</v>
      </c>
      <c r="S24" s="77">
        <f>L161</f>
        <v>0.13129572777755505</v>
      </c>
      <c r="T24" s="109"/>
      <c r="U24" s="2"/>
      <c r="V24" s="2"/>
      <c r="AD24" s="26"/>
      <c r="AE24" s="26"/>
      <c r="AF24" s="26"/>
      <c r="AG24" s="26"/>
      <c r="BY24"/>
      <c r="BZ24"/>
      <c r="CA24"/>
    </row>
    <row r="25" spans="1:79" ht="18.75">
      <c r="A25" s="151" t="s">
        <v>26</v>
      </c>
      <c r="B25" s="152"/>
      <c r="C25" s="152"/>
      <c r="D25" s="9" t="s">
        <v>99</v>
      </c>
      <c r="E25" s="3">
        <v>32000000000</v>
      </c>
      <c r="F25" s="12" t="s">
        <v>27</v>
      </c>
      <c r="H25" s="133">
        <v>2</v>
      </c>
      <c r="I25" s="143">
        <v>67.221915</v>
      </c>
      <c r="J25" s="143"/>
      <c r="K25" s="143">
        <v>76.448413</v>
      </c>
      <c r="L25" s="144"/>
      <c r="M25" s="135"/>
      <c r="N25" s="127"/>
      <c r="O25" s="74" t="s">
        <v>113</v>
      </c>
      <c r="P25" s="90">
        <f>M160*4*K34</f>
        <v>0.02381841032616561</v>
      </c>
      <c r="Q25" s="71"/>
      <c r="R25" s="70">
        <f t="shared" si="0"/>
        <v>0.2096020108702574</v>
      </c>
      <c r="S25" s="77">
        <f>M161</f>
        <v>0.0012907744761316625</v>
      </c>
      <c r="T25" s="109"/>
      <c r="U25" s="2"/>
      <c r="V25"/>
      <c r="AD25" s="26"/>
      <c r="AE25" s="26"/>
      <c r="AF25" s="26"/>
      <c r="AG25" s="26"/>
      <c r="BY25"/>
      <c r="BZ25"/>
      <c r="CA25"/>
    </row>
    <row r="26" spans="1:79" ht="18.75">
      <c r="A26" s="151" t="s">
        <v>26</v>
      </c>
      <c r="B26" s="152"/>
      <c r="C26" s="152"/>
      <c r="D26" s="9" t="s">
        <v>100</v>
      </c>
      <c r="E26" s="2">
        <v>0.5</v>
      </c>
      <c r="F26" s="12" t="s">
        <v>20</v>
      </c>
      <c r="H26" s="133">
        <v>3</v>
      </c>
      <c r="I26" s="143">
        <v>0.464341</v>
      </c>
      <c r="J26" s="143"/>
      <c r="K26" s="143">
        <v>26.859917</v>
      </c>
      <c r="L26" s="144"/>
      <c r="M26" s="135"/>
      <c r="N26" s="38"/>
      <c r="O26" s="128" t="s">
        <v>146</v>
      </c>
      <c r="P26" s="90">
        <f>N160*4*K34</f>
        <v>10.19559276986869</v>
      </c>
      <c r="Q26" s="69"/>
      <c r="R26" s="70">
        <f t="shared" si="0"/>
        <v>89.72121637484447</v>
      </c>
      <c r="S26" s="77">
        <f>N161</f>
        <v>0.5525226384198249</v>
      </c>
      <c r="T26" s="109"/>
      <c r="U26" s="2"/>
      <c r="V26"/>
      <c r="AD26" s="26"/>
      <c r="AE26" s="26"/>
      <c r="AF26" s="26"/>
      <c r="AG26" s="26"/>
      <c r="BY26"/>
      <c r="BZ26"/>
      <c r="CA26"/>
    </row>
    <row r="27" spans="1:79" ht="16.5">
      <c r="A27" s="97" t="s">
        <v>71</v>
      </c>
      <c r="B27" s="6"/>
      <c r="C27" s="6"/>
      <c r="D27" s="5" t="s">
        <v>66</v>
      </c>
      <c r="E27" s="18">
        <v>5954</v>
      </c>
      <c r="F27" s="12" t="s">
        <v>69</v>
      </c>
      <c r="H27" s="133">
        <v>4</v>
      </c>
      <c r="I27" s="143">
        <v>34.675184</v>
      </c>
      <c r="J27" s="143"/>
      <c r="K27" s="143">
        <v>41.8840289999999</v>
      </c>
      <c r="L27" s="144"/>
      <c r="M27" s="135"/>
      <c r="N27" s="129"/>
      <c r="O27" s="72" t="s">
        <v>114</v>
      </c>
      <c r="P27" s="91">
        <f>O160*4*K34</f>
        <v>5.332500102741694</v>
      </c>
      <c r="Q27" s="88"/>
      <c r="R27" s="68">
        <f t="shared" si="0"/>
        <v>46.92600090412691</v>
      </c>
      <c r="S27" s="89">
        <f>O161</f>
        <v>0.2889804538729899</v>
      </c>
      <c r="T27" s="109"/>
      <c r="U27" s="12"/>
      <c r="V27"/>
      <c r="AD27" s="26"/>
      <c r="AE27" s="26"/>
      <c r="AF27" s="26"/>
      <c r="AG27" s="26"/>
      <c r="BY27"/>
      <c r="BZ27"/>
      <c r="CA27"/>
    </row>
    <row r="28" spans="1:78" ht="16.5">
      <c r="A28" s="151" t="s">
        <v>72</v>
      </c>
      <c r="B28" s="152"/>
      <c r="C28" s="152"/>
      <c r="D28" s="5" t="s">
        <v>67</v>
      </c>
      <c r="E28" s="4">
        <v>6</v>
      </c>
      <c r="F28" s="12" t="s">
        <v>20</v>
      </c>
      <c r="H28" s="133" t="s">
        <v>132</v>
      </c>
      <c r="I28" s="165" t="s">
        <v>128</v>
      </c>
      <c r="J28" s="165"/>
      <c r="K28" s="165" t="s">
        <v>129</v>
      </c>
      <c r="L28" s="166"/>
      <c r="M28" s="135"/>
      <c r="N28" s="130"/>
      <c r="O28" s="73" t="s">
        <v>120</v>
      </c>
      <c r="P28" s="90">
        <f>P160*4*K34</f>
        <v>0.11419691431452074</v>
      </c>
      <c r="Q28" s="86"/>
      <c r="R28" s="70">
        <f t="shared" si="0"/>
        <v>1.0049328459677827</v>
      </c>
      <c r="S28" s="77">
        <f>P161</f>
        <v>0.006188593622818293</v>
      </c>
      <c r="T28" s="109"/>
      <c r="U28" s="12"/>
      <c r="V28"/>
      <c r="AD28" s="26"/>
      <c r="AE28" s="26"/>
      <c r="AF28" s="26"/>
      <c r="AG28" s="26"/>
      <c r="BY28"/>
      <c r="BZ28"/>
    </row>
    <row r="29" spans="1:78" ht="16.5">
      <c r="A29" s="151" t="s">
        <v>21</v>
      </c>
      <c r="B29" s="152"/>
      <c r="C29" s="152"/>
      <c r="D29" s="5" t="s">
        <v>33</v>
      </c>
      <c r="E29" s="4">
        <v>6</v>
      </c>
      <c r="F29" s="12" t="s">
        <v>20</v>
      </c>
      <c r="H29" s="133" t="s">
        <v>130</v>
      </c>
      <c r="I29" s="167">
        <f>0.0578-E4</f>
        <v>0.050157999999999994</v>
      </c>
      <c r="J29" s="167"/>
      <c r="K29" s="167">
        <f>0.0578+E4</f>
        <v>0.065442</v>
      </c>
      <c r="L29" s="168"/>
      <c r="M29" s="135"/>
      <c r="N29" s="38"/>
      <c r="O29" s="128" t="s">
        <v>121</v>
      </c>
      <c r="P29" s="90">
        <f>P27+P28</f>
        <v>5.446697017056215</v>
      </c>
      <c r="Q29" s="71"/>
      <c r="R29" s="76">
        <f t="shared" si="0"/>
        <v>47.930933750094695</v>
      </c>
      <c r="S29" s="77">
        <f>S28+S27</f>
        <v>0.2951690474958082</v>
      </c>
      <c r="T29" s="109"/>
      <c r="U29" s="12"/>
      <c r="V29"/>
      <c r="AD29" s="26"/>
      <c r="AE29" s="26"/>
      <c r="AF29" s="26"/>
      <c r="AG29" s="26"/>
      <c r="BY29"/>
      <c r="BZ29"/>
    </row>
    <row r="30" spans="1:78" ht="16.5">
      <c r="A30" s="97" t="s">
        <v>73</v>
      </c>
      <c r="B30" s="6"/>
      <c r="C30" s="6"/>
      <c r="D30" s="5" t="s">
        <v>68</v>
      </c>
      <c r="E30" s="18">
        <f>E27*E31/E29</f>
        <v>1587.7333333333333</v>
      </c>
      <c r="F30" s="12" t="s">
        <v>69</v>
      </c>
      <c r="H30" s="137" t="s">
        <v>131</v>
      </c>
      <c r="I30" s="169">
        <f>0.074-E4</f>
        <v>0.066358</v>
      </c>
      <c r="J30" s="169"/>
      <c r="K30" s="169">
        <f>0.074+E4</f>
        <v>0.08164199999999999</v>
      </c>
      <c r="L30" s="170"/>
      <c r="M30" s="135"/>
      <c r="N30" s="131"/>
      <c r="O30" s="132" t="s">
        <v>122</v>
      </c>
      <c r="P30" s="92">
        <f>SUM(P22:P26)+P29</f>
        <v>18.45280547965845</v>
      </c>
      <c r="Q30" s="87"/>
      <c r="R30" s="93">
        <f t="shared" si="0"/>
        <v>162.38468822099438</v>
      </c>
      <c r="S30" s="94">
        <f>Q161</f>
        <v>1</v>
      </c>
      <c r="T30" s="110"/>
      <c r="U30" s="4"/>
      <c r="V30"/>
      <c r="AD30" s="26"/>
      <c r="AE30" s="26"/>
      <c r="AF30" s="26"/>
      <c r="AG30" s="26"/>
      <c r="BY30"/>
      <c r="BZ30"/>
    </row>
    <row r="31" spans="1:79" ht="16.5">
      <c r="A31" s="151" t="s">
        <v>74</v>
      </c>
      <c r="B31" s="152"/>
      <c r="C31" s="152"/>
      <c r="D31" s="5" t="s">
        <v>64</v>
      </c>
      <c r="E31" s="15">
        <v>1.6</v>
      </c>
      <c r="F31" s="12" t="s">
        <v>20</v>
      </c>
      <c r="G31" s="97"/>
      <c r="H31" s="100"/>
      <c r="I31" s="136"/>
      <c r="J31" s="136"/>
      <c r="K31" s="136"/>
      <c r="L31" s="136"/>
      <c r="M31" s="58"/>
      <c r="N31" s="15"/>
      <c r="O31" s="5"/>
      <c r="P31" s="2"/>
      <c r="Q31" s="10"/>
      <c r="R31" s="16"/>
      <c r="S31" s="18"/>
      <c r="T31" s="18"/>
      <c r="U31" s="4"/>
      <c r="V31"/>
      <c r="AD31" s="26"/>
      <c r="AE31" s="26"/>
      <c r="AF31" s="26"/>
      <c r="AG31" s="26"/>
      <c r="BY31"/>
      <c r="BZ31"/>
      <c r="CA31"/>
    </row>
    <row r="32" spans="1:78" ht="18">
      <c r="A32" s="151" t="s">
        <v>46</v>
      </c>
      <c r="B32" s="152"/>
      <c r="C32" s="152"/>
      <c r="D32" s="5" t="s">
        <v>106</v>
      </c>
      <c r="E32" s="4">
        <f>E31/E28</f>
        <v>0.26666666666666666</v>
      </c>
      <c r="G32" s="97"/>
      <c r="J32" s="10" t="s">
        <v>133</v>
      </c>
      <c r="K32" s="171">
        <f>PI()*(I29+K29)/360*(K29-I29)</f>
        <v>1.5418503902164214E-05</v>
      </c>
      <c r="L32" s="172"/>
      <c r="M32" s="85" t="s">
        <v>25</v>
      </c>
      <c r="N32" s="5"/>
      <c r="O32" s="5"/>
      <c r="P32" s="2"/>
      <c r="Q32" s="10"/>
      <c r="S32" s="2"/>
      <c r="T32" s="2"/>
      <c r="U32" s="4"/>
      <c r="AD32" s="26"/>
      <c r="AE32" s="26"/>
      <c r="AF32" s="26"/>
      <c r="BY32"/>
      <c r="BZ32"/>
    </row>
    <row r="33" spans="1:85" ht="16.5">
      <c r="A33" s="151" t="s">
        <v>22</v>
      </c>
      <c r="B33" s="152"/>
      <c r="C33" s="152"/>
      <c r="D33" s="5" t="s">
        <v>39</v>
      </c>
      <c r="E33" s="4">
        <f>(E28-E31)/E34</f>
        <v>4.4</v>
      </c>
      <c r="F33" s="12" t="s">
        <v>14</v>
      </c>
      <c r="G33" s="97"/>
      <c r="J33" s="10" t="s">
        <v>134</v>
      </c>
      <c r="K33" s="171">
        <f>PI()*(I30+K30)/360*(K30-I30)</f>
        <v>1.9739953092736178E-05</v>
      </c>
      <c r="L33" s="172"/>
      <c r="M33" s="23"/>
      <c r="N33" s="85"/>
      <c r="P33" s="10"/>
      <c r="Q33" s="10"/>
      <c r="R33" s="23"/>
      <c r="S33" s="30"/>
      <c r="T33" s="30"/>
      <c r="U33" s="23"/>
      <c r="V33" s="5"/>
      <c r="W33" s="2"/>
      <c r="X33" s="10"/>
      <c r="Y33" s="16"/>
      <c r="Z33" s="18"/>
      <c r="AA33" s="3"/>
      <c r="AB33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BY33"/>
      <c r="BZ33"/>
      <c r="CA33"/>
      <c r="CB33"/>
      <c r="CC33"/>
      <c r="CD33"/>
      <c r="CE33"/>
      <c r="CF33"/>
      <c r="CG33"/>
    </row>
    <row r="34" spans="1:85" ht="16.5">
      <c r="A34" s="151" t="s">
        <v>35</v>
      </c>
      <c r="B34" s="152"/>
      <c r="C34" s="152"/>
      <c r="D34" s="5" t="s">
        <v>37</v>
      </c>
      <c r="E34" s="15">
        <v>1</v>
      </c>
      <c r="F34" s="12" t="s">
        <v>36</v>
      </c>
      <c r="G34" s="97"/>
      <c r="H34" s="5"/>
      <c r="J34" s="10" t="s">
        <v>34</v>
      </c>
      <c r="K34" s="176">
        <v>1</v>
      </c>
      <c r="L34" s="177"/>
      <c r="M34" s="15" t="s">
        <v>5</v>
      </c>
      <c r="O34" s="10"/>
      <c r="P34" s="163"/>
      <c r="Q34" s="164"/>
      <c r="R34" s="30"/>
      <c r="S34" s="23"/>
      <c r="T34" s="23"/>
      <c r="U34" s="5"/>
      <c r="V34" s="2"/>
      <c r="W34" s="10"/>
      <c r="X34" s="25"/>
      <c r="Y34" s="18"/>
      <c r="Z34" s="3"/>
      <c r="AA34"/>
      <c r="AD34" s="26"/>
      <c r="AE34" s="26"/>
      <c r="AF34" s="26"/>
      <c r="AG34" s="26"/>
      <c r="AH34" s="26"/>
      <c r="AI34" s="26"/>
      <c r="AJ34" s="26"/>
      <c r="AK34" s="26"/>
      <c r="AL34" s="26"/>
      <c r="BY34"/>
      <c r="BZ34"/>
      <c r="CA34"/>
      <c r="CB34"/>
      <c r="CC34"/>
      <c r="CD34"/>
      <c r="CE34"/>
      <c r="CF34"/>
      <c r="CG34"/>
    </row>
    <row r="35" spans="1:83" ht="16.5">
      <c r="A35" s="97" t="s">
        <v>89</v>
      </c>
      <c r="B35" s="6"/>
      <c r="C35" s="20"/>
      <c r="D35" s="5" t="s">
        <v>92</v>
      </c>
      <c r="E35" s="15">
        <v>1</v>
      </c>
      <c r="G35" s="97"/>
      <c r="I35" s="10"/>
      <c r="J35" s="10" t="s">
        <v>38</v>
      </c>
      <c r="K35" s="178"/>
      <c r="L35" s="177"/>
      <c r="M35" s="85" t="s">
        <v>14</v>
      </c>
      <c r="O35" s="10"/>
      <c r="P35" s="163"/>
      <c r="Q35" s="164"/>
      <c r="R35" s="30"/>
      <c r="S35" s="23"/>
      <c r="T35" s="23"/>
      <c r="U35" s="5"/>
      <c r="V35" s="2"/>
      <c r="W35" s="10"/>
      <c r="X35" s="25"/>
      <c r="Y35" s="18"/>
      <c r="Z35" s="3"/>
      <c r="AA35"/>
      <c r="AD35" s="26"/>
      <c r="AE35" s="26"/>
      <c r="AF35" s="26"/>
      <c r="AG35" s="26"/>
      <c r="AH35" s="26"/>
      <c r="AI35" s="26"/>
      <c r="AJ35" s="26"/>
      <c r="AK35" s="26"/>
      <c r="AL35" s="26"/>
      <c r="BY35"/>
      <c r="BZ35"/>
      <c r="CA35"/>
      <c r="CB35"/>
      <c r="CC35"/>
      <c r="CD35"/>
      <c r="CE35"/>
    </row>
    <row r="36" spans="1:82" ht="16.5">
      <c r="A36" s="97" t="s">
        <v>88</v>
      </c>
      <c r="B36" s="6"/>
      <c r="C36" s="20"/>
      <c r="D36" s="5" t="s">
        <v>93</v>
      </c>
      <c r="E36" s="15">
        <v>2</v>
      </c>
      <c r="I36" s="10"/>
      <c r="J36" s="10" t="s">
        <v>47</v>
      </c>
      <c r="K36" s="124"/>
      <c r="L36" s="124"/>
      <c r="M36" s="124"/>
      <c r="N36" s="125"/>
      <c r="O36" s="10"/>
      <c r="P36" s="23"/>
      <c r="Q36" s="21"/>
      <c r="R36" s="30"/>
      <c r="S36" s="23"/>
      <c r="T36" s="23"/>
      <c r="U36" s="5"/>
      <c r="V36" s="2"/>
      <c r="W36" s="10"/>
      <c r="X36" s="25"/>
      <c r="Y36" s="18"/>
      <c r="Z36" s="3"/>
      <c r="AA36"/>
      <c r="AD36" s="26"/>
      <c r="AE36" s="26"/>
      <c r="AF36" s="26"/>
      <c r="AG36" s="26"/>
      <c r="AH36" s="26"/>
      <c r="AI36" s="26"/>
      <c r="AJ36" s="26"/>
      <c r="AK36" s="26"/>
      <c r="AL36" s="26"/>
      <c r="BY36"/>
      <c r="BZ36"/>
      <c r="CA36"/>
      <c r="CB36"/>
      <c r="CC36"/>
      <c r="CD36"/>
    </row>
    <row r="37" spans="1:78" ht="16.5">
      <c r="A37" s="97" t="s">
        <v>90</v>
      </c>
      <c r="B37" s="6"/>
      <c r="C37" s="20"/>
      <c r="D37" s="5" t="s">
        <v>94</v>
      </c>
      <c r="E37" s="15">
        <v>1</v>
      </c>
      <c r="I37" s="10"/>
      <c r="J37" s="23"/>
      <c r="K37" s="2"/>
      <c r="M37" s="10"/>
      <c r="P37" s="2"/>
      <c r="Q37" s="10"/>
      <c r="R37" s="30"/>
      <c r="S37" s="5"/>
      <c r="T37" s="5"/>
      <c r="U37" s="2"/>
      <c r="V37" s="10"/>
      <c r="W37" s="25"/>
      <c r="X37" s="16"/>
      <c r="Y37" s="18"/>
      <c r="Z37"/>
      <c r="AD37" s="26"/>
      <c r="AE37" s="26"/>
      <c r="AF37" s="26"/>
      <c r="AG37" s="26"/>
      <c r="AH37" s="26"/>
      <c r="AI37" s="26"/>
      <c r="AJ37" s="26"/>
      <c r="AK37" s="26"/>
      <c r="BY37"/>
      <c r="BZ37"/>
    </row>
    <row r="38" spans="1:78" ht="16.5">
      <c r="A38" s="97" t="s">
        <v>91</v>
      </c>
      <c r="B38" s="6"/>
      <c r="C38" s="20"/>
      <c r="D38" s="5" t="s">
        <v>48</v>
      </c>
      <c r="E38" s="15">
        <v>1</v>
      </c>
      <c r="P38" s="2"/>
      <c r="Q38" s="10"/>
      <c r="R38" s="30"/>
      <c r="S38" s="5"/>
      <c r="T38" s="5"/>
      <c r="U38" s="2"/>
      <c r="V38" s="10"/>
      <c r="W38" s="25"/>
      <c r="X38" s="16"/>
      <c r="Y38" s="18"/>
      <c r="Z38"/>
      <c r="AD38" s="26"/>
      <c r="AE38" s="26"/>
      <c r="AF38" s="26"/>
      <c r="AG38" s="26"/>
      <c r="AH38" s="26"/>
      <c r="AI38" s="26"/>
      <c r="AJ38" s="26"/>
      <c r="AK38" s="26"/>
      <c r="BY38"/>
      <c r="BZ38"/>
    </row>
    <row r="39" spans="16:78" ht="16.5">
      <c r="P39" s="2"/>
      <c r="Q39" s="82" t="s">
        <v>105</v>
      </c>
      <c r="R39" s="111" t="s">
        <v>136</v>
      </c>
      <c r="S39" s="40" t="s">
        <v>107</v>
      </c>
      <c r="T39" s="4"/>
      <c r="U39" s="156" t="s">
        <v>51</v>
      </c>
      <c r="V39" s="160"/>
      <c r="W39" s="160"/>
      <c r="X39" s="160"/>
      <c r="Y39" s="160"/>
      <c r="Z39" s="160"/>
      <c r="AA39" s="160"/>
      <c r="AB39" s="160"/>
      <c r="AC39" s="160"/>
      <c r="AD39" s="150"/>
      <c r="AE39" s="26"/>
      <c r="AF39" s="26"/>
      <c r="AG39" s="26"/>
      <c r="AH39" s="26"/>
      <c r="AI39" s="26"/>
      <c r="BY39"/>
      <c r="BZ39"/>
    </row>
    <row r="40" spans="1:78" ht="18">
      <c r="A40" s="153" t="s">
        <v>31</v>
      </c>
      <c r="B40" s="154"/>
      <c r="C40" s="154"/>
      <c r="D40" s="154"/>
      <c r="E40" s="155"/>
      <c r="F40" s="175" t="s">
        <v>102</v>
      </c>
      <c r="G40" s="161"/>
      <c r="H40" s="161"/>
      <c r="I40" s="161"/>
      <c r="J40" s="162"/>
      <c r="K40" s="153" t="s">
        <v>104</v>
      </c>
      <c r="L40" s="161"/>
      <c r="M40" s="161"/>
      <c r="N40" s="161"/>
      <c r="O40" s="161"/>
      <c r="P40" s="162"/>
      <c r="Q40" s="83" t="s">
        <v>119</v>
      </c>
      <c r="R40" s="108" t="s">
        <v>137</v>
      </c>
      <c r="S40" s="41" t="s">
        <v>118</v>
      </c>
      <c r="T40" s="4"/>
      <c r="U40" s="156" t="s">
        <v>52</v>
      </c>
      <c r="V40" s="157"/>
      <c r="W40" s="157"/>
      <c r="X40" s="157"/>
      <c r="Y40" s="158"/>
      <c r="Z40" s="156" t="s">
        <v>53</v>
      </c>
      <c r="AA40" s="157"/>
      <c r="AB40" s="157"/>
      <c r="AC40" s="157"/>
      <c r="AD40" s="159"/>
      <c r="AE40" s="148" t="s">
        <v>103</v>
      </c>
      <c r="AF40" s="149"/>
      <c r="AG40" s="149"/>
      <c r="AH40" s="149"/>
      <c r="AI40" s="150"/>
      <c r="BY40"/>
      <c r="BZ40"/>
    </row>
    <row r="41" spans="1:78" ht="18.75">
      <c r="A41" s="98" t="s">
        <v>23</v>
      </c>
      <c r="B41" s="36" t="s">
        <v>165</v>
      </c>
      <c r="C41" s="37" t="s">
        <v>166</v>
      </c>
      <c r="D41" s="38" t="s">
        <v>167</v>
      </c>
      <c r="E41" s="39" t="s">
        <v>168</v>
      </c>
      <c r="F41" s="180" t="s">
        <v>169</v>
      </c>
      <c r="G41" s="38" t="s">
        <v>170</v>
      </c>
      <c r="H41" s="38" t="s">
        <v>171</v>
      </c>
      <c r="I41" s="32" t="s">
        <v>172</v>
      </c>
      <c r="J41" s="39" t="s">
        <v>168</v>
      </c>
      <c r="K41" s="61" t="s">
        <v>173</v>
      </c>
      <c r="L41" s="36" t="s">
        <v>174</v>
      </c>
      <c r="M41" s="36" t="s">
        <v>175</v>
      </c>
      <c r="N41" s="36" t="s">
        <v>176</v>
      </c>
      <c r="O41" s="36" t="s">
        <v>177</v>
      </c>
      <c r="P41" s="78" t="s">
        <v>178</v>
      </c>
      <c r="Q41" s="84" t="s">
        <v>179</v>
      </c>
      <c r="R41" s="112" t="s">
        <v>180</v>
      </c>
      <c r="S41" s="42" t="s">
        <v>181</v>
      </c>
      <c r="T41"/>
      <c r="U41" s="43" t="s">
        <v>54</v>
      </c>
      <c r="V41" s="44" t="s">
        <v>55</v>
      </c>
      <c r="W41" s="44" t="s">
        <v>56</v>
      </c>
      <c r="X41" s="44" t="s">
        <v>57</v>
      </c>
      <c r="Y41" s="45" t="s">
        <v>58</v>
      </c>
      <c r="Z41" s="43" t="s">
        <v>59</v>
      </c>
      <c r="AA41" s="44" t="s">
        <v>60</v>
      </c>
      <c r="AB41" s="44" t="s">
        <v>61</v>
      </c>
      <c r="AC41" s="44" t="s">
        <v>62</v>
      </c>
      <c r="AD41" s="45" t="s">
        <v>63</v>
      </c>
      <c r="AE41" s="43" t="s">
        <v>182</v>
      </c>
      <c r="AF41" s="46" t="s">
        <v>183</v>
      </c>
      <c r="AG41" s="46" t="s">
        <v>184</v>
      </c>
      <c r="AH41" s="46" t="s">
        <v>185</v>
      </c>
      <c r="AI41" s="47" t="s">
        <v>186</v>
      </c>
      <c r="BY41"/>
      <c r="BZ41"/>
    </row>
    <row r="42" spans="1:77" ht="16.5">
      <c r="A42" s="97">
        <v>0.495253</v>
      </c>
      <c r="B42" s="4">
        <v>-3.8359910975163007</v>
      </c>
      <c r="C42" s="11">
        <v>256.6224142888923</v>
      </c>
      <c r="D42" s="4">
        <v>0.05762262292671292</v>
      </c>
      <c r="E42" s="4">
        <f aca="true" t="shared" si="1" ref="E42:E73">SQRT(B42^2+D42^2)</f>
        <v>3.836423864342582</v>
      </c>
      <c r="F42" s="181">
        <f aca="true" t="shared" si="2" ref="F42:F73">-B42*$E$28*(1-$E$32)/$E$29/$E$33</f>
        <v>0.63933184958605</v>
      </c>
      <c r="G42" s="57">
        <f aca="true" t="shared" si="3" ref="G42:I43">C42*$E$28*(1-$E$32)/$E$29/$E$33</f>
        <v>42.77040238148205</v>
      </c>
      <c r="H42" s="59">
        <f t="shared" si="3"/>
        <v>0.009603770487785488</v>
      </c>
      <c r="I42" s="59">
        <f t="shared" si="3"/>
        <v>0.6394039773904303</v>
      </c>
      <c r="J42" s="40">
        <f aca="true" t="shared" si="4" ref="J42:J73">E42*E$28/E$29</f>
        <v>3.836423864342582</v>
      </c>
      <c r="K42" s="18">
        <f aca="true" t="shared" si="5" ref="K42:K73">E$35*E$13/120*F42^2/E$7*E$6*E$9*(E$9-1)*E$4/E$5</f>
        <v>170.98548426054091</v>
      </c>
      <c r="L42" s="18">
        <f aca="true" t="shared" si="6" ref="L42:L73">E$36*E$13/6*F42^2/E$8*E$6*E$4/E$5*(1+(G42*E$4/F42)^2/15)</f>
        <v>1104.5383914064846</v>
      </c>
      <c r="M42" s="15">
        <f aca="true" t="shared" si="7" ref="M42:M73">E$37*E$13/8*H42^2/E$8*E$6*E$5/E$4</f>
        <v>0.001120499439926512</v>
      </c>
      <c r="N42" s="18">
        <f aca="true" t="shared" si="8" ref="N42:N73">E$13*E$14*(E$11/E$10)^2*J42*(1-E$32)/E$33^2*(E$19/2/PI())^2/E$18*LN((E$17+E$18*J42)/(E$17+E$18*E$32*J42))</f>
        <v>1533.2500096669771</v>
      </c>
      <c r="O42" s="18">
        <f aca="true" t="shared" si="9" ref="O42:O73">(Z42+AA42+AB42+AC42+AD42)/5</f>
        <v>798.0805004910933</v>
      </c>
      <c r="P42" s="11">
        <f aca="true" t="shared" si="10" ref="P42:P73">(AE42+AF42+AG42+AH42+AI42)/5</f>
        <v>16.741420730379478</v>
      </c>
      <c r="Q42" s="82">
        <f aca="true" t="shared" si="11" ref="Q42:Q73">SUM(K42:P42)</f>
        <v>3623.5969270549153</v>
      </c>
      <c r="R42" s="113">
        <f>K$32*(A43-A42)/2</f>
        <v>3.891221794552841E-06</v>
      </c>
      <c r="S42" s="62">
        <f aca="true" t="shared" si="12" ref="S42:S73">Q42*R42</f>
        <v>0.014100219337230787</v>
      </c>
      <c r="T42" s="24"/>
      <c r="U42" s="63">
        <f aca="true" t="shared" si="13" ref="U42:U73">SQRT(($B42-$C42*0.8*$E$4)^2+$D42^2)*$E$28/$E$29</f>
        <v>5.4051850446786815</v>
      </c>
      <c r="V42" s="64">
        <f aca="true" t="shared" si="14" ref="V42:V73">SQRT(($B42-$C42*0.4*$E$4)^2+$D42^2)*$E$28/$E$29</f>
        <v>4.620793792794951</v>
      </c>
      <c r="W42" s="64">
        <f aca="true" t="shared" si="15" ref="W42:W73">SQRT(($B42)^2+$D42^2)*$E$28/$E$29</f>
        <v>3.836423864342582</v>
      </c>
      <c r="X42" s="64">
        <f aca="true" t="shared" si="16" ref="X42:X73">SQRT(($B42+$C42*0.4*$E$4)^2+$D42^2)*$E$28/$E$29</f>
        <v>3.0520916993617395</v>
      </c>
      <c r="Y42" s="65">
        <f aca="true" t="shared" si="17" ref="Y42:Y73">SQRT(($B42+$C42*0.8*$E$4)^2+$D42^2)*$E$28/$E$29</f>
        <v>2.2678364797266677</v>
      </c>
      <c r="Z42" s="103">
        <f aca="true" t="shared" si="18" ref="Z42:Z73">$E$38*$E$13*$E$14*$E$16/$E$33*2/3*$E$20/PI()*($E$21*$E$22*LN((U42+$E$22)/($E$32*U42+$E$22))+$E$23*U42*(1-$E$32)+$E$24*U42^2/2*(1-$E$32^2))</f>
        <v>882.9394149991818</v>
      </c>
      <c r="AA42" s="103">
        <f aca="true" t="shared" si="19" ref="AA42:AA73">$E$38*$E$13*$E$14*$E$16/$E$33*2/3*$E$20/PI()*($E$21*$E$22*LN((V42+$E$22)/($E$32*V42+$E$22))+$E$23*V42*(1-$E$32)+$E$24*V42^2/2*(1-$E$32^2))</f>
        <v>863.127163114231</v>
      </c>
      <c r="AB42" s="103">
        <f aca="true" t="shared" si="20" ref="AB42:AB73">$E$38*$E$13*$E$14*$E$16/$E$33*2/3*$E$20/PI()*($E$21*$E$22*LN((W42+$E$22)/($E$32*W42+$E$22))+$E$23*W42*(1-$E$32)+$E$24*W42^2/2*(1-$E$32^2))</f>
        <v>821.1912461036324</v>
      </c>
      <c r="AC42" s="103">
        <f aca="true" t="shared" si="21" ref="AC42:AC73">$E$38*$E$13*$E$14*$E$16/$E$33*2/3*$E$20/PI()*($E$21*$E$22*LN((X42+$E$22)/($E$32*X42+$E$22))+$E$23*X42*(1-$E$32)+$E$24*X42^2/2*(1-$E$32^2))</f>
        <v>756.336069285083</v>
      </c>
      <c r="AD42" s="103">
        <f aca="true" t="shared" si="22" ref="AD42:AD73">$E$38*$E$13*$E$14*$E$16/$E$33*2/3*$E$20/PI()*($E$21*$E$22*LN((Y42+$E$22)/($E$32*Y42+$E$22))+$E$23*Y42*(1-$E$32)+$E$24*Y42^2/2*(1-$E$32^2))</f>
        <v>666.8086089533383</v>
      </c>
      <c r="AE42" s="48">
        <f aca="true" t="shared" si="23" ref="AE42:AE73">1/9/PI()*$E$20/$E$33*$E$27^2*U42*(3*U42+4*$E$26)/($E$25*$E$26*$E$13*$E$14*$E$16*16*$E$4^2*$E$5^2)</f>
        <v>29.689293157885245</v>
      </c>
      <c r="AF42" s="49">
        <f aca="true" t="shared" si="24" ref="AF42:AF73">1/9/PI()*$E$20/$E$33*$E$27^2*V42*(3*V42+4*$E$26)/($E$25*$E$26*$E$13*$E$14*$E$16*16*$E$4^2*$E$5^2)</f>
        <v>22.102014315009903</v>
      </c>
      <c r="AG42" s="49">
        <f aca="true" t="shared" si="25" ref="AG42:AG73">1/9/PI()*$E$20/$E$33*$E$27^2*W42*(3*W42+4*$E$26)/($E$25*$E$26*$E$13*$E$14*$E$16*16*$E$4^2*$E$5^2)</f>
        <v>15.628071772384361</v>
      </c>
      <c r="AH42" s="49">
        <f aca="true" t="shared" si="26" ref="AH42:AH73">1/9/PI()*$E$20/$E$33*$E$27^2*X42*(3*X42+4*$E$26)/($E$25*$E$26*$E$13*$E$14*$E$16*16*$E$4^2*$E$5^2)</f>
        <v>10.26747544471256</v>
      </c>
      <c r="AI42" s="50">
        <f aca="true" t="shared" si="27" ref="AI42:AI73">1/9/PI()*$E$20/$E$33*$E$27^2*Y42*(3*Y42+4*$E$26)/($E$25*$E$26*$E$13*$E$14*$E$16*16*$E$4^2*$E$5^2)</f>
        <v>6.020248961905308</v>
      </c>
      <c r="BY42"/>
    </row>
    <row r="43" spans="1:77" ht="16.5">
      <c r="A43" s="97">
        <v>1</v>
      </c>
      <c r="B43" s="4">
        <v>-3.8364495183480845</v>
      </c>
      <c r="C43" s="11">
        <v>258.0463849173178</v>
      </c>
      <c r="D43" s="4">
        <v>0.01048165188117075</v>
      </c>
      <c r="E43" s="4">
        <f t="shared" si="1"/>
        <v>3.8364638369023374</v>
      </c>
      <c r="F43" s="182">
        <f t="shared" si="2"/>
        <v>0.6394082530580141</v>
      </c>
      <c r="G43" s="58">
        <f t="shared" si="3"/>
        <v>43.00773081955297</v>
      </c>
      <c r="H43" s="60">
        <f t="shared" si="3"/>
        <v>0.001746941980195125</v>
      </c>
      <c r="I43" s="60">
        <f t="shared" si="3"/>
        <v>0.6394106394837229</v>
      </c>
      <c r="J43" s="41">
        <f t="shared" si="4"/>
        <v>3.8364638369023374</v>
      </c>
      <c r="K43" s="18">
        <f t="shared" si="5"/>
        <v>171.0263540068625</v>
      </c>
      <c r="L43" s="18">
        <f t="shared" si="6"/>
        <v>1105.0083930478431</v>
      </c>
      <c r="M43" s="15">
        <f t="shared" si="7"/>
        <v>3.7075333058948334E-05</v>
      </c>
      <c r="N43" s="18">
        <f t="shared" si="8"/>
        <v>1533.2770011047414</v>
      </c>
      <c r="O43" s="18">
        <f t="shared" si="9"/>
        <v>797.8137017348205</v>
      </c>
      <c r="P43" s="11">
        <f t="shared" si="10"/>
        <v>16.754087335140557</v>
      </c>
      <c r="Q43" s="83">
        <f t="shared" si="11"/>
        <v>3623.879574304741</v>
      </c>
      <c r="R43" s="113">
        <f aca="true" t="shared" si="28" ref="R43:R74">K$32*(A44-A42)/2</f>
        <v>1.1600473745634948E-05</v>
      </c>
      <c r="S43" s="62">
        <f t="shared" si="12"/>
        <v>0.0420387198590649</v>
      </c>
      <c r="T43" s="24"/>
      <c r="U43" s="54">
        <f t="shared" si="13"/>
        <v>5.414052043472744</v>
      </c>
      <c r="V43" s="55">
        <f t="shared" si="14"/>
        <v>4.625257584417258</v>
      </c>
      <c r="W43" s="55">
        <f t="shared" si="15"/>
        <v>3.8364638369023374</v>
      </c>
      <c r="X43" s="55">
        <f t="shared" si="16"/>
        <v>3.047671353407631</v>
      </c>
      <c r="Y43" s="56">
        <f t="shared" si="17"/>
        <v>2.2588814581061256</v>
      </c>
      <c r="Z43" s="103">
        <f t="shared" si="18"/>
        <v>883.0387156248971</v>
      </c>
      <c r="AA43" s="103">
        <f t="shared" si="19"/>
        <v>863.30198864865</v>
      </c>
      <c r="AB43" s="103">
        <f t="shared" si="20"/>
        <v>821.1939579406254</v>
      </c>
      <c r="AC43" s="103">
        <f t="shared" si="21"/>
        <v>755.9030376619584</v>
      </c>
      <c r="AD43" s="103">
        <f t="shared" si="22"/>
        <v>665.6308087979716</v>
      </c>
      <c r="AE43" s="51">
        <f t="shared" si="23"/>
        <v>29.781425042975926</v>
      </c>
      <c r="AF43" s="52">
        <f t="shared" si="24"/>
        <v>22.142042398885064</v>
      </c>
      <c r="AG43" s="52">
        <f t="shared" si="25"/>
        <v>15.62837333183243</v>
      </c>
      <c r="AH43" s="52">
        <f t="shared" si="26"/>
        <v>10.240418175008937</v>
      </c>
      <c r="AI43" s="53">
        <f t="shared" si="27"/>
        <v>5.978177727000408</v>
      </c>
      <c r="BY43"/>
    </row>
    <row r="44" spans="1:77" ht="16.5">
      <c r="A44" s="97">
        <v>2</v>
      </c>
      <c r="B44" s="4">
        <v>-3.8416317012077936</v>
      </c>
      <c r="C44" s="11">
        <v>260.01997725768973</v>
      </c>
      <c r="D44" s="4">
        <v>-0.0891213456206972</v>
      </c>
      <c r="E44" s="4">
        <f t="shared" si="1"/>
        <v>3.842665317454791</v>
      </c>
      <c r="F44" s="182">
        <f t="shared" si="2"/>
        <v>0.6402719502012989</v>
      </c>
      <c r="G44" s="58">
        <f aca="true" t="shared" si="29" ref="G44:G75">C44*$E$28*(1-$E$32)/$E$29/$E$33</f>
        <v>43.33666287628162</v>
      </c>
      <c r="H44" s="60">
        <f aca="true" t="shared" si="30" ref="H44:H75">-D44*$E$28*(1-$E$32)/$E$29/$E$33</f>
        <v>0.014853557603449537</v>
      </c>
      <c r="I44" s="60">
        <f aca="true" t="shared" si="31" ref="I44:I75">E44*$E$28*(1-$E$32)/$E$29/$E$33</f>
        <v>0.6404442195757986</v>
      </c>
      <c r="J44" s="41">
        <f t="shared" si="4"/>
        <v>3.842665317454791</v>
      </c>
      <c r="K44" s="18">
        <f t="shared" si="5"/>
        <v>171.48870255358506</v>
      </c>
      <c r="L44" s="18">
        <f t="shared" si="6"/>
        <v>1108.237629374475</v>
      </c>
      <c r="M44" s="15">
        <f t="shared" si="7"/>
        <v>0.002680334941872515</v>
      </c>
      <c r="N44" s="18">
        <f t="shared" si="8"/>
        <v>1537.4664855159922</v>
      </c>
      <c r="O44" s="18">
        <f t="shared" si="9"/>
        <v>797.9028358108746</v>
      </c>
      <c r="P44" s="11">
        <f t="shared" si="10"/>
        <v>16.818254299615457</v>
      </c>
      <c r="Q44" s="83">
        <f t="shared" si="11"/>
        <v>3631.9165878894846</v>
      </c>
      <c r="R44" s="113">
        <f t="shared" si="28"/>
        <v>1.5418503902164214E-05</v>
      </c>
      <c r="S44" s="62">
        <f t="shared" si="12"/>
        <v>0.05599872008270896</v>
      </c>
      <c r="T44" s="24"/>
      <c r="U44" s="54">
        <f t="shared" si="13"/>
        <v>5.432020975383659</v>
      </c>
      <c r="V44" s="55">
        <f t="shared" si="14"/>
        <v>4.637317227079191</v>
      </c>
      <c r="W44" s="55">
        <f t="shared" si="15"/>
        <v>3.842665317454791</v>
      </c>
      <c r="X44" s="55">
        <f t="shared" si="16"/>
        <v>3.0481057903592372</v>
      </c>
      <c r="Y44" s="56">
        <f t="shared" si="17"/>
        <v>2.253736356879433</v>
      </c>
      <c r="Z44" s="103">
        <f t="shared" si="18"/>
        <v>883.2314474748812</v>
      </c>
      <c r="AA44" s="103">
        <f t="shared" si="19"/>
        <v>863.7707302330657</v>
      </c>
      <c r="AB44" s="103">
        <f t="shared" si="20"/>
        <v>821.6139628503417</v>
      </c>
      <c r="AC44" s="103">
        <f t="shared" si="21"/>
        <v>755.9456310047033</v>
      </c>
      <c r="AD44" s="103">
        <f t="shared" si="22"/>
        <v>664.9524074913809</v>
      </c>
      <c r="AE44" s="51">
        <f t="shared" si="23"/>
        <v>29.96856610208854</v>
      </c>
      <c r="AF44" s="52">
        <f t="shared" si="24"/>
        <v>22.250364892069893</v>
      </c>
      <c r="AG44" s="52">
        <f t="shared" si="25"/>
        <v>15.675193317529022</v>
      </c>
      <c r="AH44" s="52">
        <f t="shared" si="26"/>
        <v>10.243075829760041</v>
      </c>
      <c r="AI44" s="53">
        <f t="shared" si="27"/>
        <v>5.954071356629798</v>
      </c>
      <c r="BY44"/>
    </row>
    <row r="45" spans="1:77" ht="16.5">
      <c r="A45" s="97">
        <v>3</v>
      </c>
      <c r="B45" s="4">
        <v>-3.8456258273998944</v>
      </c>
      <c r="C45" s="11">
        <v>261.90185845443096</v>
      </c>
      <c r="D45" s="4">
        <v>-0.2082545076431792</v>
      </c>
      <c r="E45" s="4">
        <f t="shared" si="1"/>
        <v>3.851260565622485</v>
      </c>
      <c r="F45" s="182">
        <f t="shared" si="2"/>
        <v>0.6409376378999824</v>
      </c>
      <c r="G45" s="58">
        <f t="shared" si="29"/>
        <v>43.65030974240516</v>
      </c>
      <c r="H45" s="60">
        <f t="shared" si="30"/>
        <v>0.03470908460719653</v>
      </c>
      <c r="I45" s="60">
        <f t="shared" si="31"/>
        <v>0.6418767609370808</v>
      </c>
      <c r="J45" s="41">
        <f t="shared" si="4"/>
        <v>3.851260565622485</v>
      </c>
      <c r="K45" s="18">
        <f t="shared" si="5"/>
        <v>171.8454799024602</v>
      </c>
      <c r="L45" s="18">
        <f t="shared" si="6"/>
        <v>1110.7850089479734</v>
      </c>
      <c r="M45" s="15">
        <f t="shared" si="7"/>
        <v>0.014635730994292452</v>
      </c>
      <c r="N45" s="18">
        <f t="shared" si="8"/>
        <v>1543.2794749505576</v>
      </c>
      <c r="O45" s="18">
        <f t="shared" si="9"/>
        <v>798.2497683381073</v>
      </c>
      <c r="P45" s="11">
        <f t="shared" si="10"/>
        <v>16.900148789125364</v>
      </c>
      <c r="Q45" s="83">
        <f t="shared" si="11"/>
        <v>3641.0745166592187</v>
      </c>
      <c r="R45" s="113">
        <f t="shared" si="28"/>
        <v>1.5418503902164214E-05</v>
      </c>
      <c r="S45" s="62">
        <f t="shared" si="12"/>
        <v>0.056139921643180844</v>
      </c>
      <c r="T45" s="24"/>
      <c r="U45" s="54">
        <f t="shared" si="13"/>
        <v>5.450768814495633</v>
      </c>
      <c r="V45" s="55">
        <f t="shared" si="14"/>
        <v>4.650872327527519</v>
      </c>
      <c r="W45" s="55">
        <f t="shared" si="15"/>
        <v>3.851260565622485</v>
      </c>
      <c r="X45" s="55">
        <f t="shared" si="16"/>
        <v>3.05215731592441</v>
      </c>
      <c r="Y45" s="56">
        <f t="shared" si="17"/>
        <v>2.254103462012659</v>
      </c>
      <c r="Z45" s="103">
        <f t="shared" si="18"/>
        <v>883.4204025714539</v>
      </c>
      <c r="AA45" s="103">
        <f t="shared" si="19"/>
        <v>864.2913667024002</v>
      </c>
      <c r="AB45" s="103">
        <f t="shared" si="20"/>
        <v>822.1937281754962</v>
      </c>
      <c r="AC45" s="103">
        <f t="shared" si="21"/>
        <v>756.3424914407634</v>
      </c>
      <c r="AD45" s="103">
        <f t="shared" si="22"/>
        <v>665.000852800423</v>
      </c>
      <c r="AE45" s="51">
        <f t="shared" si="23"/>
        <v>30.16444195418948</v>
      </c>
      <c r="AF45" s="52">
        <f t="shared" si="24"/>
        <v>22.372434027069573</v>
      </c>
      <c r="AG45" s="52">
        <f t="shared" si="25"/>
        <v>15.740200839921494</v>
      </c>
      <c r="AH45" s="52">
        <f t="shared" si="26"/>
        <v>10.26787735490191</v>
      </c>
      <c r="AI45" s="53">
        <f t="shared" si="27"/>
        <v>5.955789769544356</v>
      </c>
      <c r="AJ45" s="24"/>
      <c r="BY45"/>
    </row>
    <row r="46" spans="1:77" ht="16.5">
      <c r="A46" s="97">
        <v>4</v>
      </c>
      <c r="B46" s="4">
        <v>-3.844237229501564</v>
      </c>
      <c r="C46" s="11">
        <v>262.40506421400613</v>
      </c>
      <c r="D46" s="4">
        <v>-0.3242714851092968</v>
      </c>
      <c r="E46" s="4">
        <f t="shared" si="1"/>
        <v>3.8578895620197384</v>
      </c>
      <c r="F46" s="182">
        <f t="shared" si="2"/>
        <v>0.6407062049169273</v>
      </c>
      <c r="G46" s="58">
        <f t="shared" si="29"/>
        <v>43.73417736900102</v>
      </c>
      <c r="H46" s="60">
        <f t="shared" si="30"/>
        <v>0.054045247518216134</v>
      </c>
      <c r="I46" s="60">
        <f t="shared" si="31"/>
        <v>0.6429815936699564</v>
      </c>
      <c r="J46" s="41">
        <f t="shared" si="4"/>
        <v>3.857889562019738</v>
      </c>
      <c r="K46" s="18">
        <f t="shared" si="5"/>
        <v>171.721400649245</v>
      </c>
      <c r="L46" s="18">
        <f t="shared" si="6"/>
        <v>1110.0729881625107</v>
      </c>
      <c r="M46" s="15">
        <f t="shared" si="7"/>
        <v>0.03548486185170101</v>
      </c>
      <c r="N46" s="18">
        <f t="shared" si="8"/>
        <v>1547.7677268483637</v>
      </c>
      <c r="O46" s="18">
        <f t="shared" si="9"/>
        <v>798.7887699539637</v>
      </c>
      <c r="P46" s="11">
        <f t="shared" si="10"/>
        <v>16.955326168856022</v>
      </c>
      <c r="Q46" s="83">
        <f t="shared" si="11"/>
        <v>3645.3416966447908</v>
      </c>
      <c r="R46" s="113">
        <f t="shared" si="28"/>
        <v>1.5418503902164214E-05</v>
      </c>
      <c r="S46" s="62">
        <f t="shared" si="12"/>
        <v>0.056205715174439626</v>
      </c>
      <c r="T46" s="24"/>
      <c r="U46" s="54">
        <f t="shared" si="13"/>
        <v>5.458117969041801</v>
      </c>
      <c r="V46" s="55">
        <f t="shared" si="14"/>
        <v>4.657658815793902</v>
      </c>
      <c r="W46" s="55">
        <f t="shared" si="15"/>
        <v>3.857889562019738</v>
      </c>
      <c r="X46" s="55">
        <f t="shared" si="16"/>
        <v>3.059351311826017</v>
      </c>
      <c r="Y46" s="56">
        <f t="shared" si="17"/>
        <v>2.2633473824481354</v>
      </c>
      <c r="Z46" s="103">
        <f t="shared" si="18"/>
        <v>883.4910938400035</v>
      </c>
      <c r="AA46" s="103">
        <f t="shared" si="19"/>
        <v>864.5495514595042</v>
      </c>
      <c r="AB46" s="103">
        <f t="shared" si="20"/>
        <v>822.6389933004206</v>
      </c>
      <c r="AC46" s="103">
        <f t="shared" si="21"/>
        <v>757.045557683728</v>
      </c>
      <c r="AD46" s="103">
        <f t="shared" si="22"/>
        <v>666.2186534861621</v>
      </c>
      <c r="AE46" s="51">
        <f t="shared" si="23"/>
        <v>30.241398803687105</v>
      </c>
      <c r="AF46" s="52">
        <f t="shared" si="24"/>
        <v>22.433673966736897</v>
      </c>
      <c r="AG46" s="52">
        <f t="shared" si="25"/>
        <v>15.790428516300727</v>
      </c>
      <c r="AH46" s="52">
        <f t="shared" si="26"/>
        <v>10.311988782908365</v>
      </c>
      <c r="AI46" s="53">
        <f t="shared" si="27"/>
        <v>5.9991407746470085</v>
      </c>
      <c r="AJ46" s="24"/>
      <c r="BY46"/>
    </row>
    <row r="47" spans="1:77" ht="16.5">
      <c r="A47" s="97">
        <v>5</v>
      </c>
      <c r="B47" s="4">
        <v>-3.841477128413164</v>
      </c>
      <c r="C47" s="11">
        <v>262.79941011820955</v>
      </c>
      <c r="D47" s="4">
        <v>-0.4408452061690129</v>
      </c>
      <c r="E47" s="4">
        <f t="shared" si="1"/>
        <v>3.8666899311845073</v>
      </c>
      <c r="F47" s="182">
        <f t="shared" si="2"/>
        <v>0.6402461880688607</v>
      </c>
      <c r="G47" s="58">
        <f t="shared" si="29"/>
        <v>43.79990168636825</v>
      </c>
      <c r="H47" s="60">
        <f t="shared" si="30"/>
        <v>0.07347420102816882</v>
      </c>
      <c r="I47" s="60">
        <f t="shared" si="31"/>
        <v>0.6444483218640846</v>
      </c>
      <c r="J47" s="41">
        <f t="shared" si="4"/>
        <v>3.8666899311845078</v>
      </c>
      <c r="K47" s="18">
        <f t="shared" si="5"/>
        <v>171.47490271186055</v>
      </c>
      <c r="L47" s="18">
        <f t="shared" si="6"/>
        <v>1108.567413002118</v>
      </c>
      <c r="M47" s="15">
        <f t="shared" si="7"/>
        <v>0.06558399121185626</v>
      </c>
      <c r="N47" s="18">
        <f t="shared" si="8"/>
        <v>1553.7329098488528</v>
      </c>
      <c r="O47" s="18">
        <f t="shared" si="9"/>
        <v>799.5700939025274</v>
      </c>
      <c r="P47" s="11">
        <f t="shared" si="10"/>
        <v>17.02632948903969</v>
      </c>
      <c r="Q47" s="83">
        <f t="shared" si="11"/>
        <v>3650.4372329456105</v>
      </c>
      <c r="R47" s="113">
        <f t="shared" si="28"/>
        <v>1.5418503902164214E-05</v>
      </c>
      <c r="S47" s="62">
        <f t="shared" si="12"/>
        <v>0.05628428072077743</v>
      </c>
      <c r="T47" s="24"/>
      <c r="U47" s="54">
        <f t="shared" si="13"/>
        <v>5.4659343999626655</v>
      </c>
      <c r="V47" s="55">
        <f t="shared" si="14"/>
        <v>4.66567610407649</v>
      </c>
      <c r="W47" s="55">
        <f t="shared" si="15"/>
        <v>3.8666899311845078</v>
      </c>
      <c r="X47" s="55">
        <f t="shared" si="16"/>
        <v>3.0699692851908176</v>
      </c>
      <c r="Y47" s="56">
        <f t="shared" si="17"/>
        <v>2.277892594576071</v>
      </c>
      <c r="Z47" s="103">
        <f t="shared" si="18"/>
        <v>883.5641916633942</v>
      </c>
      <c r="AA47" s="103">
        <f t="shared" si="19"/>
        <v>864.8524319034685</v>
      </c>
      <c r="AB47" s="103">
        <f t="shared" si="20"/>
        <v>823.2275893386663</v>
      </c>
      <c r="AC47" s="103">
        <f t="shared" si="21"/>
        <v>758.079488306779</v>
      </c>
      <c r="AD47" s="103">
        <f t="shared" si="22"/>
        <v>668.1267683003293</v>
      </c>
      <c r="AE47" s="51">
        <f t="shared" si="23"/>
        <v>30.32335598385463</v>
      </c>
      <c r="AF47" s="52">
        <f t="shared" si="24"/>
        <v>22.50612777080167</v>
      </c>
      <c r="AG47" s="52">
        <f t="shared" si="25"/>
        <v>15.857231442598918</v>
      </c>
      <c r="AH47" s="52">
        <f t="shared" si="26"/>
        <v>10.377266103962585</v>
      </c>
      <c r="AI47" s="53">
        <f t="shared" si="27"/>
        <v>6.0676661439806585</v>
      </c>
      <c r="AJ47" s="24"/>
      <c r="BY47"/>
    </row>
    <row r="48" spans="1:77" ht="16.5">
      <c r="A48" s="97">
        <v>6</v>
      </c>
      <c r="B48" s="4">
        <v>-3.8374092232903063</v>
      </c>
      <c r="C48" s="11">
        <v>263.02394996787183</v>
      </c>
      <c r="D48" s="4">
        <v>-0.5566166309602648</v>
      </c>
      <c r="E48" s="4">
        <f t="shared" si="1"/>
        <v>3.8775677454887965</v>
      </c>
      <c r="F48" s="182">
        <f t="shared" si="2"/>
        <v>0.6395682038817178</v>
      </c>
      <c r="G48" s="58">
        <f t="shared" si="29"/>
        <v>43.8373249946453</v>
      </c>
      <c r="H48" s="60">
        <f t="shared" si="30"/>
        <v>0.09276943849337747</v>
      </c>
      <c r="I48" s="60">
        <f t="shared" si="31"/>
        <v>0.6462612909147994</v>
      </c>
      <c r="J48" s="41">
        <f t="shared" si="4"/>
        <v>3.8775677454887965</v>
      </c>
      <c r="K48" s="18">
        <f t="shared" si="5"/>
        <v>171.11193071831718</v>
      </c>
      <c r="L48" s="18">
        <f t="shared" si="6"/>
        <v>1106.2967429628875</v>
      </c>
      <c r="M48" s="15">
        <f t="shared" si="7"/>
        <v>0.10455335040749525</v>
      </c>
      <c r="N48" s="18">
        <f t="shared" si="8"/>
        <v>1561.1169112360553</v>
      </c>
      <c r="O48" s="18">
        <f t="shared" si="9"/>
        <v>800.5889546681585</v>
      </c>
      <c r="P48" s="11">
        <f t="shared" si="10"/>
        <v>17.11198016062794</v>
      </c>
      <c r="Q48" s="83">
        <f t="shared" si="11"/>
        <v>3656.3310730964536</v>
      </c>
      <c r="R48" s="113">
        <f t="shared" si="28"/>
        <v>1.5418503902164214E-05</v>
      </c>
      <c r="S48" s="62">
        <f t="shared" si="12"/>
        <v>0.056375154918141934</v>
      </c>
      <c r="T48" s="24"/>
      <c r="U48" s="54">
        <f t="shared" si="13"/>
        <v>5.473806406332109</v>
      </c>
      <c r="V48" s="55">
        <f t="shared" si="14"/>
        <v>4.674677467803848</v>
      </c>
      <c r="W48" s="55">
        <f t="shared" si="15"/>
        <v>3.8775677454887965</v>
      </c>
      <c r="X48" s="55">
        <f t="shared" si="16"/>
        <v>3.0840433123723563</v>
      </c>
      <c r="Y48" s="56">
        <f t="shared" si="17"/>
        <v>2.297821582106355</v>
      </c>
      <c r="Z48" s="103">
        <f t="shared" si="18"/>
        <v>883.6356339863665</v>
      </c>
      <c r="AA48" s="103">
        <f t="shared" si="19"/>
        <v>865.1897421184306</v>
      </c>
      <c r="AB48" s="103">
        <f t="shared" si="20"/>
        <v>823.9511627910377</v>
      </c>
      <c r="AC48" s="103">
        <f t="shared" si="21"/>
        <v>759.4430551099902</v>
      </c>
      <c r="AD48" s="103">
        <f t="shared" si="22"/>
        <v>670.7251793349668</v>
      </c>
      <c r="AE48" s="51">
        <f t="shared" si="23"/>
        <v>30.406007606723236</v>
      </c>
      <c r="AF48" s="52">
        <f t="shared" si="24"/>
        <v>22.587613437685533</v>
      </c>
      <c r="AG48" s="52">
        <f t="shared" si="25"/>
        <v>15.939997735234298</v>
      </c>
      <c r="AH48" s="52">
        <f t="shared" si="26"/>
        <v>10.464104970905888</v>
      </c>
      <c r="AI48" s="53">
        <f t="shared" si="27"/>
        <v>6.162177052590738</v>
      </c>
      <c r="AJ48" s="24"/>
      <c r="BY48"/>
    </row>
    <row r="49" spans="1:77" ht="16.5">
      <c r="A49" s="97">
        <v>7</v>
      </c>
      <c r="B49" s="4">
        <v>-3.827946808643466</v>
      </c>
      <c r="C49" s="11">
        <v>263.4406226881713</v>
      </c>
      <c r="D49" s="4">
        <v>-0.6735421101740392</v>
      </c>
      <c r="E49" s="4">
        <f t="shared" si="1"/>
        <v>3.8867513097677593</v>
      </c>
      <c r="F49" s="182">
        <f t="shared" si="2"/>
        <v>0.6379911347739109</v>
      </c>
      <c r="G49" s="58">
        <f t="shared" si="29"/>
        <v>43.906770448028546</v>
      </c>
      <c r="H49" s="60">
        <f t="shared" si="30"/>
        <v>0.11225701836233987</v>
      </c>
      <c r="I49" s="60">
        <f t="shared" si="31"/>
        <v>0.6477918849612931</v>
      </c>
      <c r="J49" s="41">
        <f t="shared" si="4"/>
        <v>3.886751309767759</v>
      </c>
      <c r="K49" s="18">
        <f t="shared" si="5"/>
        <v>170.26910385787252</v>
      </c>
      <c r="L49" s="18">
        <f t="shared" si="6"/>
        <v>1101.0084714617512</v>
      </c>
      <c r="M49" s="15">
        <f t="shared" si="7"/>
        <v>0.15309291911169792</v>
      </c>
      <c r="N49" s="18">
        <f t="shared" si="8"/>
        <v>1567.3599858743182</v>
      </c>
      <c r="O49" s="18">
        <f t="shared" si="9"/>
        <v>801.5285683641305</v>
      </c>
      <c r="P49" s="11">
        <f t="shared" si="10"/>
        <v>17.18683151640269</v>
      </c>
      <c r="Q49" s="83">
        <f t="shared" si="11"/>
        <v>3657.506053993587</v>
      </c>
      <c r="R49" s="113">
        <f t="shared" si="28"/>
        <v>1.5418503902164214E-05</v>
      </c>
      <c r="S49" s="62">
        <f t="shared" si="12"/>
        <v>0.05639327136568936</v>
      </c>
      <c r="T49" s="24"/>
      <c r="U49" s="54">
        <f t="shared" si="13"/>
        <v>5.480066649133867</v>
      </c>
      <c r="V49" s="55">
        <f t="shared" si="14"/>
        <v>4.681933222977919</v>
      </c>
      <c r="W49" s="55">
        <f t="shared" si="15"/>
        <v>3.886751309767759</v>
      </c>
      <c r="X49" s="55">
        <f t="shared" si="16"/>
        <v>3.0967953754841893</v>
      </c>
      <c r="Y49" s="56">
        <f t="shared" si="17"/>
        <v>2.3174158593875647</v>
      </c>
      <c r="Z49" s="103">
        <f t="shared" si="18"/>
        <v>883.6908906829059</v>
      </c>
      <c r="AA49" s="103">
        <f t="shared" si="19"/>
        <v>865.4595240106014</v>
      </c>
      <c r="AB49" s="103">
        <f t="shared" si="20"/>
        <v>824.5586238348006</v>
      </c>
      <c r="AC49" s="103">
        <f t="shared" si="21"/>
        <v>760.6717623729464</v>
      </c>
      <c r="AD49" s="103">
        <f t="shared" si="22"/>
        <v>673.262040919398</v>
      </c>
      <c r="AE49" s="51">
        <f t="shared" si="23"/>
        <v>30.47181665530233</v>
      </c>
      <c r="AF49" s="52">
        <f t="shared" si="24"/>
        <v>22.653403531133375</v>
      </c>
      <c r="AG49" s="52">
        <f t="shared" si="25"/>
        <v>16.010039609503124</v>
      </c>
      <c r="AH49" s="52">
        <f t="shared" si="26"/>
        <v>10.543096581513655</v>
      </c>
      <c r="AI49" s="53">
        <f t="shared" si="27"/>
        <v>6.255801204560982</v>
      </c>
      <c r="AJ49" s="24"/>
      <c r="BY49"/>
    </row>
    <row r="50" spans="1:77" ht="16.5">
      <c r="A50" s="97">
        <v>8</v>
      </c>
      <c r="B50" s="4">
        <v>-3.8174728561789877</v>
      </c>
      <c r="C50" s="11">
        <v>263.5098129939308</v>
      </c>
      <c r="D50" s="4">
        <v>-0.7895289235367711</v>
      </c>
      <c r="E50" s="4">
        <f t="shared" si="1"/>
        <v>3.8982630656183903</v>
      </c>
      <c r="F50" s="182">
        <f t="shared" si="2"/>
        <v>0.6362454760298313</v>
      </c>
      <c r="G50" s="58">
        <f t="shared" si="29"/>
        <v>43.91830216565513</v>
      </c>
      <c r="H50" s="60">
        <f t="shared" si="30"/>
        <v>0.13158815392279516</v>
      </c>
      <c r="I50" s="60">
        <f t="shared" si="31"/>
        <v>0.6497105109363983</v>
      </c>
      <c r="J50" s="41">
        <f t="shared" si="4"/>
        <v>3.8982630656183903</v>
      </c>
      <c r="K50" s="18">
        <f t="shared" si="5"/>
        <v>169.33860468948225</v>
      </c>
      <c r="L50" s="18">
        <f t="shared" si="6"/>
        <v>1095.1110129981607</v>
      </c>
      <c r="M50" s="15">
        <f t="shared" si="7"/>
        <v>0.21035928536388498</v>
      </c>
      <c r="N50" s="18">
        <f t="shared" si="8"/>
        <v>1575.1975938065195</v>
      </c>
      <c r="O50" s="18">
        <f t="shared" si="9"/>
        <v>802.742285033103</v>
      </c>
      <c r="P50" s="11">
        <f t="shared" si="10"/>
        <v>17.276722089727876</v>
      </c>
      <c r="Q50" s="83">
        <f t="shared" si="11"/>
        <v>3659.8765779023574</v>
      </c>
      <c r="R50" s="113">
        <f t="shared" si="28"/>
        <v>1.5418503902164214E-05</v>
      </c>
      <c r="S50" s="62">
        <f t="shared" si="12"/>
        <v>0.05642982129782691</v>
      </c>
      <c r="T50" s="24"/>
      <c r="U50" s="54">
        <f t="shared" si="13"/>
        <v>5.485581455772926</v>
      </c>
      <c r="V50" s="55">
        <f t="shared" si="14"/>
        <v>4.689904511756735</v>
      </c>
      <c r="W50" s="55">
        <f t="shared" si="15"/>
        <v>3.8982630656183903</v>
      </c>
      <c r="X50" s="55">
        <f t="shared" si="16"/>
        <v>3.1137366147483903</v>
      </c>
      <c r="Y50" s="56">
        <f t="shared" si="17"/>
        <v>2.343481739032117</v>
      </c>
      <c r="Z50" s="103">
        <f t="shared" si="18"/>
        <v>883.7384242156126</v>
      </c>
      <c r="AA50" s="103">
        <f t="shared" si="19"/>
        <v>865.7537351687495</v>
      </c>
      <c r="AB50" s="103">
        <f t="shared" si="20"/>
        <v>825.3156748378141</v>
      </c>
      <c r="AC50" s="103">
        <f t="shared" si="21"/>
        <v>762.2941586745092</v>
      </c>
      <c r="AD50" s="103">
        <f t="shared" si="22"/>
        <v>676.6094322688299</v>
      </c>
      <c r="AE50" s="51">
        <f t="shared" si="23"/>
        <v>30.529848258744988</v>
      </c>
      <c r="AF50" s="52">
        <f t="shared" si="24"/>
        <v>22.72579138342554</v>
      </c>
      <c r="AG50" s="52">
        <f t="shared" si="25"/>
        <v>16.098053821309794</v>
      </c>
      <c r="AH50" s="52">
        <f t="shared" si="26"/>
        <v>10.648492764022103</v>
      </c>
      <c r="AI50" s="53">
        <f t="shared" si="27"/>
        <v>6.381424221136947</v>
      </c>
      <c r="AJ50" s="24"/>
      <c r="BY50"/>
    </row>
    <row r="51" spans="1:77" ht="16.5">
      <c r="A51" s="97">
        <v>9</v>
      </c>
      <c r="B51" s="4">
        <v>-3.806029667621589</v>
      </c>
      <c r="C51" s="11">
        <v>263.26387622700736</v>
      </c>
      <c r="D51" s="4">
        <v>-0.904780138737695</v>
      </c>
      <c r="E51" s="4">
        <f t="shared" si="1"/>
        <v>3.9120952097654658</v>
      </c>
      <c r="F51" s="182">
        <f t="shared" si="2"/>
        <v>0.6343382779369314</v>
      </c>
      <c r="G51" s="58">
        <f t="shared" si="29"/>
        <v>43.87731270450122</v>
      </c>
      <c r="H51" s="60">
        <f t="shared" si="30"/>
        <v>0.15079668978961586</v>
      </c>
      <c r="I51" s="60">
        <f t="shared" si="31"/>
        <v>0.6520158682942443</v>
      </c>
      <c r="J51" s="41">
        <f t="shared" si="4"/>
        <v>3.9120952097654658</v>
      </c>
      <c r="K51" s="18">
        <f t="shared" si="5"/>
        <v>168.32491351805302</v>
      </c>
      <c r="L51" s="18">
        <f t="shared" si="6"/>
        <v>1088.637665648131</v>
      </c>
      <c r="M51" s="15">
        <f t="shared" si="7"/>
        <v>0.2762559972423166</v>
      </c>
      <c r="N51" s="18">
        <f t="shared" si="8"/>
        <v>1584.632330778363</v>
      </c>
      <c r="O51" s="18">
        <f t="shared" si="9"/>
        <v>804.2102479199515</v>
      </c>
      <c r="P51" s="11">
        <f t="shared" si="10"/>
        <v>17.381996320451687</v>
      </c>
      <c r="Q51" s="83">
        <f t="shared" si="11"/>
        <v>3663.463410182193</v>
      </c>
      <c r="R51" s="113">
        <f t="shared" si="28"/>
        <v>1.5418503902164214E-05</v>
      </c>
      <c r="S51" s="62">
        <f t="shared" si="12"/>
        <v>0.05648512488532996</v>
      </c>
      <c r="T51" s="24"/>
      <c r="U51" s="54">
        <f t="shared" si="13"/>
        <v>5.4905810926414675</v>
      </c>
      <c r="V51" s="55">
        <f t="shared" si="14"/>
        <v>4.6987094281754525</v>
      </c>
      <c r="W51" s="55">
        <f t="shared" si="15"/>
        <v>3.9120952097654658</v>
      </c>
      <c r="X51" s="55">
        <f t="shared" si="16"/>
        <v>3.1346988139862884</v>
      </c>
      <c r="Y51" s="56">
        <f t="shared" si="17"/>
        <v>2.3755869722736525</v>
      </c>
      <c r="Z51" s="103">
        <f t="shared" si="18"/>
        <v>883.7805917645246</v>
      </c>
      <c r="AA51" s="103">
        <f t="shared" si="19"/>
        <v>866.0760676452023</v>
      </c>
      <c r="AB51" s="103">
        <f t="shared" si="20"/>
        <v>826.218834521198</v>
      </c>
      <c r="AC51" s="103">
        <f t="shared" si="21"/>
        <v>764.2859376131167</v>
      </c>
      <c r="AD51" s="103">
        <f t="shared" si="22"/>
        <v>680.689808055716</v>
      </c>
      <c r="AE51" s="51">
        <f t="shared" si="23"/>
        <v>30.58250635135961</v>
      </c>
      <c r="AF51" s="52">
        <f t="shared" si="24"/>
        <v>22.805883093665948</v>
      </c>
      <c r="AG51" s="52">
        <f t="shared" si="25"/>
        <v>16.204125905466487</v>
      </c>
      <c r="AH51" s="52">
        <f t="shared" si="26"/>
        <v>10.779623221389127</v>
      </c>
      <c r="AI51" s="53">
        <f t="shared" si="27"/>
        <v>6.53784303037727</v>
      </c>
      <c r="AJ51" s="24"/>
      <c r="BY51"/>
    </row>
    <row r="52" spans="1:77" ht="16.5">
      <c r="A52" s="97">
        <v>10</v>
      </c>
      <c r="B52" s="4">
        <v>-3.7923207038698337</v>
      </c>
      <c r="C52" s="11">
        <v>263.63285404905287</v>
      </c>
      <c r="D52" s="4">
        <v>-1.0199893931805668</v>
      </c>
      <c r="E52" s="4">
        <f t="shared" si="1"/>
        <v>3.9270949419641807</v>
      </c>
      <c r="F52" s="182">
        <f t="shared" si="2"/>
        <v>0.6320534506449722</v>
      </c>
      <c r="G52" s="58">
        <f t="shared" si="29"/>
        <v>43.938809008175475</v>
      </c>
      <c r="H52" s="60">
        <f t="shared" si="30"/>
        <v>0.1699982321967611</v>
      </c>
      <c r="I52" s="60">
        <f t="shared" si="31"/>
        <v>0.6545158236606967</v>
      </c>
      <c r="J52" s="41">
        <f t="shared" si="4"/>
        <v>3.9270949419641803</v>
      </c>
      <c r="K52" s="18">
        <f t="shared" si="5"/>
        <v>167.1145160535385</v>
      </c>
      <c r="L52" s="18">
        <f t="shared" si="6"/>
        <v>1081.0084458103474</v>
      </c>
      <c r="M52" s="15">
        <f t="shared" si="7"/>
        <v>0.35108874620782765</v>
      </c>
      <c r="N52" s="18">
        <f t="shared" si="8"/>
        <v>1594.8847755719203</v>
      </c>
      <c r="O52" s="18">
        <f t="shared" si="9"/>
        <v>805.6966699988395</v>
      </c>
      <c r="P52" s="11">
        <f t="shared" si="10"/>
        <v>17.502272775182437</v>
      </c>
      <c r="Q52" s="83">
        <f t="shared" si="11"/>
        <v>3666.5577689560364</v>
      </c>
      <c r="R52" s="113">
        <f t="shared" si="28"/>
        <v>1.5418503902164214E-05</v>
      </c>
      <c r="S52" s="62">
        <f t="shared" si="12"/>
        <v>0.056532835268159165</v>
      </c>
      <c r="T52" s="24"/>
      <c r="U52" s="54">
        <f t="shared" si="13"/>
        <v>5.499483004695754</v>
      </c>
      <c r="V52" s="55">
        <f t="shared" si="14"/>
        <v>4.709964209716058</v>
      </c>
      <c r="W52" s="55">
        <f t="shared" si="15"/>
        <v>3.9270949419641803</v>
      </c>
      <c r="X52" s="55">
        <f t="shared" si="16"/>
        <v>3.155827751655776</v>
      </c>
      <c r="Y52" s="56">
        <f t="shared" si="17"/>
        <v>2.4073398600045035</v>
      </c>
      <c r="Z52" s="103">
        <f t="shared" si="18"/>
        <v>883.8534928644681</v>
      </c>
      <c r="AA52" s="103">
        <f t="shared" si="19"/>
        <v>866.4840408529734</v>
      </c>
      <c r="AB52" s="103">
        <f t="shared" si="20"/>
        <v>827.190233409216</v>
      </c>
      <c r="AC52" s="103">
        <f t="shared" si="21"/>
        <v>766.2760393110575</v>
      </c>
      <c r="AD52" s="103">
        <f t="shared" si="22"/>
        <v>684.6795435564828</v>
      </c>
      <c r="AE52" s="51">
        <f t="shared" si="23"/>
        <v>30.676376650119956</v>
      </c>
      <c r="AF52" s="52">
        <f t="shared" si="24"/>
        <v>22.908463621264232</v>
      </c>
      <c r="AG52" s="52">
        <f t="shared" si="25"/>
        <v>16.319542885954718</v>
      </c>
      <c r="AH52" s="52">
        <f t="shared" si="26"/>
        <v>10.91260124158503</v>
      </c>
      <c r="AI52" s="53">
        <f t="shared" si="27"/>
        <v>6.694379476988232</v>
      </c>
      <c r="AJ52" s="24"/>
      <c r="BY52"/>
    </row>
    <row r="53" spans="1:77" ht="16.5">
      <c r="A53" s="97">
        <v>11</v>
      </c>
      <c r="B53" s="4">
        <v>-3.769580488002884</v>
      </c>
      <c r="C53" s="11">
        <v>263.62759907671614</v>
      </c>
      <c r="D53" s="4">
        <v>-1.136715268302774</v>
      </c>
      <c r="E53" s="4">
        <f t="shared" si="1"/>
        <v>3.9372399795700423</v>
      </c>
      <c r="F53" s="182">
        <f t="shared" si="2"/>
        <v>0.6282634146671473</v>
      </c>
      <c r="G53" s="58">
        <f t="shared" si="29"/>
        <v>43.93793317945269</v>
      </c>
      <c r="H53" s="60">
        <f t="shared" si="30"/>
        <v>0.189452544717129</v>
      </c>
      <c r="I53" s="60">
        <f t="shared" si="31"/>
        <v>0.6562066632616737</v>
      </c>
      <c r="J53" s="41">
        <f t="shared" si="4"/>
        <v>3.9372399795700423</v>
      </c>
      <c r="K53" s="18">
        <f t="shared" si="5"/>
        <v>165.11635889681978</v>
      </c>
      <c r="L53" s="18">
        <f t="shared" si="6"/>
        <v>1068.3209378345464</v>
      </c>
      <c r="M53" s="15">
        <f t="shared" si="7"/>
        <v>0.4360426642775503</v>
      </c>
      <c r="N53" s="18">
        <f t="shared" si="8"/>
        <v>1601.8315280234187</v>
      </c>
      <c r="O53" s="18">
        <f t="shared" si="9"/>
        <v>806.9903014905374</v>
      </c>
      <c r="P53" s="11">
        <f t="shared" si="10"/>
        <v>17.582275486610634</v>
      </c>
      <c r="Q53" s="83">
        <f t="shared" si="11"/>
        <v>3660.2774443962103</v>
      </c>
      <c r="R53" s="113">
        <f t="shared" si="28"/>
        <v>1.5418503902164214E-05</v>
      </c>
      <c r="S53" s="62">
        <f t="shared" si="12"/>
        <v>0.05643600205942662</v>
      </c>
      <c r="T53" s="24"/>
      <c r="U53" s="54">
        <f t="shared" si="13"/>
        <v>5.500040784243102</v>
      </c>
      <c r="V53" s="55">
        <f t="shared" si="14"/>
        <v>4.7145252558584385</v>
      </c>
      <c r="W53" s="55">
        <f t="shared" si="15"/>
        <v>3.9372399795700423</v>
      </c>
      <c r="X53" s="55">
        <f t="shared" si="16"/>
        <v>3.174236827038962</v>
      </c>
      <c r="Y53" s="56">
        <f t="shared" si="17"/>
        <v>2.4389568918584996</v>
      </c>
      <c r="Z53" s="103">
        <f t="shared" si="18"/>
        <v>883.8579678426755</v>
      </c>
      <c r="AA53" s="103">
        <f t="shared" si="19"/>
        <v>866.6480816719993</v>
      </c>
      <c r="AB53" s="103">
        <f t="shared" si="20"/>
        <v>827.8425229706751</v>
      </c>
      <c r="AC53" s="103">
        <f t="shared" si="21"/>
        <v>767.9956556644535</v>
      </c>
      <c r="AD53" s="103">
        <f t="shared" si="22"/>
        <v>688.6072793028835</v>
      </c>
      <c r="AE53" s="51">
        <f t="shared" si="23"/>
        <v>30.682263185827107</v>
      </c>
      <c r="AF53" s="52">
        <f t="shared" si="24"/>
        <v>22.950100055246747</v>
      </c>
      <c r="AG53" s="52">
        <f t="shared" si="25"/>
        <v>16.397835684867793</v>
      </c>
      <c r="AH53" s="52">
        <f t="shared" si="26"/>
        <v>11.029119853837672</v>
      </c>
      <c r="AI53" s="53">
        <f t="shared" si="27"/>
        <v>6.852058653273845</v>
      </c>
      <c r="AJ53" s="24"/>
      <c r="BY53"/>
    </row>
    <row r="54" spans="1:77" ht="16.5">
      <c r="A54" s="97">
        <v>12</v>
      </c>
      <c r="B54" s="4">
        <v>-3.750797288381806</v>
      </c>
      <c r="C54" s="11">
        <v>263.1917600681051</v>
      </c>
      <c r="D54" s="4">
        <v>-1.2518761911161882</v>
      </c>
      <c r="E54" s="4">
        <f t="shared" si="1"/>
        <v>3.9541970482533975</v>
      </c>
      <c r="F54" s="182">
        <f t="shared" si="2"/>
        <v>0.6251328813969678</v>
      </c>
      <c r="G54" s="58">
        <f t="shared" si="29"/>
        <v>43.86529334468418</v>
      </c>
      <c r="H54" s="60">
        <f t="shared" si="30"/>
        <v>0.20864603185269803</v>
      </c>
      <c r="I54" s="60">
        <f t="shared" si="31"/>
        <v>0.6590328413755663</v>
      </c>
      <c r="J54" s="41">
        <f t="shared" si="4"/>
        <v>3.954197048253397</v>
      </c>
      <c r="K54" s="18">
        <f t="shared" si="5"/>
        <v>163.47496319088793</v>
      </c>
      <c r="L54" s="18">
        <f t="shared" si="6"/>
        <v>1057.8334248607116</v>
      </c>
      <c r="M54" s="15">
        <f t="shared" si="7"/>
        <v>0.5288692996434582</v>
      </c>
      <c r="N54" s="18">
        <f t="shared" si="8"/>
        <v>1613.4652838772208</v>
      </c>
      <c r="O54" s="18">
        <f t="shared" si="9"/>
        <v>808.8068325223887</v>
      </c>
      <c r="P54" s="11">
        <f t="shared" si="10"/>
        <v>17.711447597111725</v>
      </c>
      <c r="Q54" s="83">
        <f t="shared" si="11"/>
        <v>3661.8208213479643</v>
      </c>
      <c r="R54" s="113">
        <f t="shared" si="28"/>
        <v>1.5418503902164214E-05</v>
      </c>
      <c r="S54" s="62">
        <f t="shared" si="12"/>
        <v>0.05645979862297976</v>
      </c>
      <c r="T54" s="24"/>
      <c r="U54" s="54">
        <f t="shared" si="13"/>
        <v>5.504102813390827</v>
      </c>
      <c r="V54" s="55">
        <f t="shared" si="14"/>
        <v>4.724209060907558</v>
      </c>
      <c r="W54" s="55">
        <f t="shared" si="15"/>
        <v>3.954197048253397</v>
      </c>
      <c r="X54" s="55">
        <f t="shared" si="16"/>
        <v>3.2012055410643705</v>
      </c>
      <c r="Y54" s="56">
        <f t="shared" si="17"/>
        <v>2.480781955419927</v>
      </c>
      <c r="Z54" s="103">
        <f t="shared" si="18"/>
        <v>883.8902265331277</v>
      </c>
      <c r="AA54" s="103">
        <f t="shared" si="19"/>
        <v>866.9938956347522</v>
      </c>
      <c r="AB54" s="103">
        <f t="shared" si="20"/>
        <v>828.92431546707</v>
      </c>
      <c r="AC54" s="103">
        <f t="shared" si="21"/>
        <v>770.4908464489173</v>
      </c>
      <c r="AD54" s="103">
        <f t="shared" si="22"/>
        <v>693.7348785280767</v>
      </c>
      <c r="AE54" s="51">
        <f t="shared" si="23"/>
        <v>30.725148853823413</v>
      </c>
      <c r="AF54" s="52">
        <f t="shared" si="24"/>
        <v>23.03862541979825</v>
      </c>
      <c r="AG54" s="52">
        <f t="shared" si="25"/>
        <v>16.529115047220355</v>
      </c>
      <c r="AH54" s="52">
        <f t="shared" si="26"/>
        <v>11.200923002198484</v>
      </c>
      <c r="AI54" s="53">
        <f t="shared" si="27"/>
        <v>7.06342566251813</v>
      </c>
      <c r="AJ54" s="24"/>
      <c r="BY54"/>
    </row>
    <row r="55" spans="1:77" ht="16.5">
      <c r="A55" s="97">
        <v>13</v>
      </c>
      <c r="B55" s="4">
        <v>-3.7288150133807854</v>
      </c>
      <c r="C55" s="11">
        <v>263.6190204189696</v>
      </c>
      <c r="D55" s="4">
        <v>-1.366276042544246</v>
      </c>
      <c r="E55" s="4">
        <f t="shared" si="1"/>
        <v>3.9712430835248944</v>
      </c>
      <c r="F55" s="182">
        <f t="shared" si="2"/>
        <v>0.6214691688967976</v>
      </c>
      <c r="G55" s="58">
        <f t="shared" si="29"/>
        <v>43.93650340316161</v>
      </c>
      <c r="H55" s="60">
        <f t="shared" si="30"/>
        <v>0.22771267375737428</v>
      </c>
      <c r="I55" s="60">
        <f t="shared" si="31"/>
        <v>0.661873847254149</v>
      </c>
      <c r="J55" s="41">
        <f t="shared" si="4"/>
        <v>3.9712430835248944</v>
      </c>
      <c r="K55" s="18">
        <f t="shared" si="5"/>
        <v>161.56442472767657</v>
      </c>
      <c r="L55" s="18">
        <f t="shared" si="6"/>
        <v>1045.7676756455548</v>
      </c>
      <c r="M55" s="15">
        <f t="shared" si="7"/>
        <v>0.6299448124259034</v>
      </c>
      <c r="N55" s="18">
        <f t="shared" si="8"/>
        <v>1625.1883682352527</v>
      </c>
      <c r="O55" s="18">
        <f t="shared" si="9"/>
        <v>810.5232005170654</v>
      </c>
      <c r="P55" s="11">
        <f t="shared" si="10"/>
        <v>17.84970721679054</v>
      </c>
      <c r="Q55" s="83">
        <f t="shared" si="11"/>
        <v>3661.523321154766</v>
      </c>
      <c r="R55" s="113">
        <f t="shared" si="28"/>
        <v>1.5418503902164214E-05</v>
      </c>
      <c r="S55" s="62">
        <f t="shared" si="12"/>
        <v>0.05645521161509003</v>
      </c>
      <c r="T55" s="24"/>
      <c r="U55" s="54">
        <f t="shared" si="13"/>
        <v>5.512476473590646</v>
      </c>
      <c r="V55" s="55">
        <f t="shared" si="14"/>
        <v>4.736002666746734</v>
      </c>
      <c r="W55" s="55">
        <f t="shared" si="15"/>
        <v>3.9712430835248944</v>
      </c>
      <c r="X55" s="55">
        <f t="shared" si="16"/>
        <v>3.2265380795717866</v>
      </c>
      <c r="Y55" s="56">
        <f t="shared" si="17"/>
        <v>2.5197321903090417</v>
      </c>
      <c r="Z55" s="103">
        <f t="shared" si="18"/>
        <v>883.9548932181308</v>
      </c>
      <c r="AA55" s="103">
        <f t="shared" si="19"/>
        <v>867.4105173579163</v>
      </c>
      <c r="AB55" s="103">
        <f t="shared" si="20"/>
        <v>830.0010891481685</v>
      </c>
      <c r="AC55" s="103">
        <f t="shared" si="21"/>
        <v>772.8087470333229</v>
      </c>
      <c r="AD55" s="103">
        <f t="shared" si="22"/>
        <v>698.4407558277891</v>
      </c>
      <c r="AE55" s="51">
        <f t="shared" si="23"/>
        <v>30.813649611315892</v>
      </c>
      <c r="AF55" s="52">
        <f t="shared" si="24"/>
        <v>23.146666853554212</v>
      </c>
      <c r="AG55" s="52">
        <f t="shared" si="25"/>
        <v>16.6616075135114</v>
      </c>
      <c r="AH55" s="52">
        <f t="shared" si="26"/>
        <v>11.363501515453281</v>
      </c>
      <c r="AI55" s="53">
        <f t="shared" si="27"/>
        <v>7.263110590117919</v>
      </c>
      <c r="AJ55" s="24"/>
      <c r="BY55"/>
    </row>
    <row r="56" spans="1:77" ht="16.5">
      <c r="A56" s="97">
        <v>14</v>
      </c>
      <c r="B56" s="4">
        <v>-3.7020515869156476</v>
      </c>
      <c r="C56" s="11">
        <v>263.6692436575575</v>
      </c>
      <c r="D56" s="4">
        <v>-1.481646398790947</v>
      </c>
      <c r="E56" s="4">
        <f t="shared" si="1"/>
        <v>3.9875383387793084</v>
      </c>
      <c r="F56" s="182">
        <f t="shared" si="2"/>
        <v>0.6170085978192746</v>
      </c>
      <c r="G56" s="58">
        <f t="shared" si="29"/>
        <v>43.94487394292625</v>
      </c>
      <c r="H56" s="60">
        <f t="shared" si="30"/>
        <v>0.24694106646515787</v>
      </c>
      <c r="I56" s="60">
        <f t="shared" si="31"/>
        <v>0.6645897231298847</v>
      </c>
      <c r="J56" s="41">
        <f t="shared" si="4"/>
        <v>3.987538338779308</v>
      </c>
      <c r="K56" s="18">
        <f t="shared" si="5"/>
        <v>159.2535029736934</v>
      </c>
      <c r="L56" s="18">
        <f t="shared" si="6"/>
        <v>1031.1027633224255</v>
      </c>
      <c r="M56" s="15">
        <f t="shared" si="7"/>
        <v>0.7408234776363769</v>
      </c>
      <c r="N56" s="18">
        <f t="shared" si="8"/>
        <v>1636.4215359793495</v>
      </c>
      <c r="O56" s="18">
        <f t="shared" si="9"/>
        <v>812.2842760812231</v>
      </c>
      <c r="P56" s="11">
        <f t="shared" si="10"/>
        <v>17.979366643684706</v>
      </c>
      <c r="Q56" s="83">
        <f t="shared" si="11"/>
        <v>3657.782268478013</v>
      </c>
      <c r="R56" s="113">
        <f t="shared" si="28"/>
        <v>1.5418503902164214E-05</v>
      </c>
      <c r="S56" s="62">
        <f t="shared" si="12"/>
        <v>0.05639753017979532</v>
      </c>
      <c r="T56" s="24"/>
      <c r="U56" s="54">
        <f t="shared" si="13"/>
        <v>5.516709461473636</v>
      </c>
      <c r="V56" s="55">
        <f t="shared" si="14"/>
        <v>4.745277884631664</v>
      </c>
      <c r="W56" s="55">
        <f t="shared" si="15"/>
        <v>3.987538338779308</v>
      </c>
      <c r="X56" s="55">
        <f t="shared" si="16"/>
        <v>3.25307280657753</v>
      </c>
      <c r="Y56" s="56">
        <f t="shared" si="17"/>
        <v>2.561976628962967</v>
      </c>
      <c r="Z56" s="103">
        <f t="shared" si="18"/>
        <v>883.9866438061789</v>
      </c>
      <c r="AA56" s="103">
        <f t="shared" si="19"/>
        <v>867.7346770784412</v>
      </c>
      <c r="AB56" s="103">
        <f t="shared" si="20"/>
        <v>831.0204215055649</v>
      </c>
      <c r="AC56" s="103">
        <f t="shared" si="21"/>
        <v>775.2098096422017</v>
      </c>
      <c r="AD56" s="103">
        <f t="shared" si="22"/>
        <v>703.4698283737288</v>
      </c>
      <c r="AE56" s="51">
        <f t="shared" si="23"/>
        <v>30.85843610331868</v>
      </c>
      <c r="AF56" s="52">
        <f t="shared" si="24"/>
        <v>23.231814070038695</v>
      </c>
      <c r="AG56" s="52">
        <f t="shared" si="25"/>
        <v>16.788755933740493</v>
      </c>
      <c r="AH56" s="52">
        <f t="shared" si="26"/>
        <v>11.53504042247152</v>
      </c>
      <c r="AI56" s="53">
        <f t="shared" si="27"/>
        <v>7.482786688854148</v>
      </c>
      <c r="AJ56" s="24"/>
      <c r="BY56"/>
    </row>
    <row r="57" spans="1:77" ht="16.5">
      <c r="A57" s="97">
        <v>15</v>
      </c>
      <c r="B57" s="4">
        <v>-3.6712632223541757</v>
      </c>
      <c r="C57" s="11">
        <v>263.4356077556752</v>
      </c>
      <c r="D57" s="4">
        <v>-1.597122323990305</v>
      </c>
      <c r="E57" s="4">
        <f t="shared" si="1"/>
        <v>4.003620032620298</v>
      </c>
      <c r="F57" s="182">
        <f t="shared" si="2"/>
        <v>0.6118772037256959</v>
      </c>
      <c r="G57" s="58">
        <f t="shared" si="29"/>
        <v>43.905934625945875</v>
      </c>
      <c r="H57" s="60">
        <f t="shared" si="30"/>
        <v>0.2661870539983841</v>
      </c>
      <c r="I57" s="60">
        <f t="shared" si="31"/>
        <v>0.6672700054367164</v>
      </c>
      <c r="J57" s="41">
        <f t="shared" si="4"/>
        <v>4.003620032620298</v>
      </c>
      <c r="K57" s="18">
        <f t="shared" si="5"/>
        <v>156.61563254888713</v>
      </c>
      <c r="L57" s="18">
        <f t="shared" si="6"/>
        <v>1014.3190057760748</v>
      </c>
      <c r="M57" s="15">
        <f t="shared" si="7"/>
        <v>0.8607994046041456</v>
      </c>
      <c r="N57" s="18">
        <f t="shared" si="8"/>
        <v>1647.5327080793154</v>
      </c>
      <c r="O57" s="18">
        <f t="shared" si="9"/>
        <v>814.0963243128909</v>
      </c>
      <c r="P57" s="11">
        <f t="shared" si="10"/>
        <v>18.10537028458966</v>
      </c>
      <c r="Q57" s="83">
        <f t="shared" si="11"/>
        <v>3651.529840406362</v>
      </c>
      <c r="R57" s="113">
        <f t="shared" si="28"/>
        <v>1.5418503902164214E-05</v>
      </c>
      <c r="S57" s="62">
        <f t="shared" si="12"/>
        <v>0.056301127093174565</v>
      </c>
      <c r="T57" s="24"/>
      <c r="U57" s="54">
        <f t="shared" si="13"/>
        <v>5.5179927758783265</v>
      </c>
      <c r="V57" s="55">
        <f t="shared" si="14"/>
        <v>4.752909540725818</v>
      </c>
      <c r="W57" s="55">
        <f t="shared" si="15"/>
        <v>4.003620032620298</v>
      </c>
      <c r="X57" s="55">
        <f t="shared" si="16"/>
        <v>3.2809628258292682</v>
      </c>
      <c r="Y57" s="56">
        <f t="shared" si="17"/>
        <v>2.6071785897685547</v>
      </c>
      <c r="Z57" s="103">
        <f t="shared" si="18"/>
        <v>883.9961450427645</v>
      </c>
      <c r="AA57" s="103">
        <f t="shared" si="19"/>
        <v>867.9990874403355</v>
      </c>
      <c r="AB57" s="103">
        <f t="shared" si="20"/>
        <v>832.0168045228679</v>
      </c>
      <c r="AC57" s="103">
        <f t="shared" si="21"/>
        <v>777.7039929319981</v>
      </c>
      <c r="AD57" s="103">
        <f t="shared" si="22"/>
        <v>708.7655916264883</v>
      </c>
      <c r="AE57" s="51">
        <f t="shared" si="23"/>
        <v>30.872020422442173</v>
      </c>
      <c r="AF57" s="52">
        <f t="shared" si="24"/>
        <v>23.301989983689765</v>
      </c>
      <c r="AG57" s="52">
        <f t="shared" si="25"/>
        <v>16.914708995764133</v>
      </c>
      <c r="AH57" s="52">
        <f t="shared" si="26"/>
        <v>11.716714015381138</v>
      </c>
      <c r="AI57" s="53">
        <f t="shared" si="27"/>
        <v>7.721418005671092</v>
      </c>
      <c r="AJ57" s="24"/>
      <c r="BY57"/>
    </row>
    <row r="58" spans="1:77" ht="16.5">
      <c r="A58" s="97">
        <v>16</v>
      </c>
      <c r="B58" s="4">
        <v>-3.640030576772361</v>
      </c>
      <c r="C58" s="11">
        <v>263.0157739667392</v>
      </c>
      <c r="D58" s="4">
        <v>-1.7101575321874196</v>
      </c>
      <c r="E58" s="4">
        <f t="shared" si="1"/>
        <v>4.02174854817343</v>
      </c>
      <c r="F58" s="182">
        <f t="shared" si="2"/>
        <v>0.6066717627953935</v>
      </c>
      <c r="G58" s="58">
        <f t="shared" si="29"/>
        <v>43.835962327789865</v>
      </c>
      <c r="H58" s="60">
        <f t="shared" si="30"/>
        <v>0.28502625536456994</v>
      </c>
      <c r="I58" s="60">
        <f t="shared" si="31"/>
        <v>0.6702914246955716</v>
      </c>
      <c r="J58" s="41">
        <f t="shared" si="4"/>
        <v>4.02174854817343</v>
      </c>
      <c r="K58" s="18">
        <f t="shared" si="5"/>
        <v>153.9622059974904</v>
      </c>
      <c r="L58" s="18">
        <f t="shared" si="6"/>
        <v>997.4083664833987</v>
      </c>
      <c r="M58" s="15">
        <f t="shared" si="7"/>
        <v>0.9869560934814599</v>
      </c>
      <c r="N58" s="18">
        <f t="shared" si="8"/>
        <v>1660.0880007966919</v>
      </c>
      <c r="O58" s="18">
        <f t="shared" si="9"/>
        <v>816.0478994951344</v>
      </c>
      <c r="P58" s="11">
        <f t="shared" si="10"/>
        <v>18.246284273307253</v>
      </c>
      <c r="Q58" s="83">
        <f t="shared" si="11"/>
        <v>3646.739713139504</v>
      </c>
      <c r="R58" s="113">
        <f t="shared" si="28"/>
        <v>1.5418503902164214E-05</v>
      </c>
      <c r="S58" s="62">
        <f t="shared" si="12"/>
        <v>0.05622727049721865</v>
      </c>
      <c r="T58" s="24"/>
      <c r="U58" s="54">
        <f t="shared" si="13"/>
        <v>5.519617994106458</v>
      </c>
      <c r="V58" s="55">
        <f t="shared" si="14"/>
        <v>4.761714776327854</v>
      </c>
      <c r="W58" s="55">
        <f t="shared" si="15"/>
        <v>4.02174854817343</v>
      </c>
      <c r="X58" s="55">
        <f t="shared" si="16"/>
        <v>3.311764502764651</v>
      </c>
      <c r="Y58" s="56">
        <f t="shared" si="17"/>
        <v>2.655917133912452</v>
      </c>
      <c r="Z58" s="103">
        <f t="shared" si="18"/>
        <v>884.0080944357181</v>
      </c>
      <c r="AA58" s="103">
        <f t="shared" si="19"/>
        <v>868.3015694226164</v>
      </c>
      <c r="AB58" s="103">
        <f t="shared" si="20"/>
        <v>833.1285905768227</v>
      </c>
      <c r="AC58" s="103">
        <f t="shared" si="21"/>
        <v>780.4235113911241</v>
      </c>
      <c r="AD58" s="103">
        <f t="shared" si="22"/>
        <v>714.3777316493906</v>
      </c>
      <c r="AE58" s="51">
        <f t="shared" si="23"/>
        <v>30.88922818589509</v>
      </c>
      <c r="AF58" s="52">
        <f t="shared" si="24"/>
        <v>23.383088323886255</v>
      </c>
      <c r="AG58" s="52">
        <f t="shared" si="25"/>
        <v>17.05725395276695</v>
      </c>
      <c r="AH58" s="52">
        <f t="shared" si="26"/>
        <v>11.91898932021854</v>
      </c>
      <c r="AI58" s="53">
        <f t="shared" si="27"/>
        <v>7.982861583769415</v>
      </c>
      <c r="AJ58" s="24"/>
      <c r="BY58"/>
    </row>
    <row r="59" spans="1:77" ht="16.5">
      <c r="A59" s="97">
        <v>17</v>
      </c>
      <c r="B59" s="4">
        <v>-3.6017598680124934</v>
      </c>
      <c r="C59" s="11">
        <v>263.17342299251334</v>
      </c>
      <c r="D59" s="4">
        <v>-1.824839399169398</v>
      </c>
      <c r="E59" s="4">
        <f t="shared" si="1"/>
        <v>4.037661820854528</v>
      </c>
      <c r="F59" s="182">
        <f t="shared" si="2"/>
        <v>0.6002933113354155</v>
      </c>
      <c r="G59" s="58">
        <f t="shared" si="29"/>
        <v>43.8622371654189</v>
      </c>
      <c r="H59" s="60">
        <f t="shared" si="30"/>
        <v>0.3041398998615663</v>
      </c>
      <c r="I59" s="60">
        <f t="shared" si="31"/>
        <v>0.6729436368090881</v>
      </c>
      <c r="J59" s="41">
        <f t="shared" si="4"/>
        <v>4.037661820854528</v>
      </c>
      <c r="K59" s="18">
        <f t="shared" si="5"/>
        <v>150.7417562976509</v>
      </c>
      <c r="L59" s="18">
        <f t="shared" si="6"/>
        <v>976.9848943595717</v>
      </c>
      <c r="M59" s="15">
        <f t="shared" si="7"/>
        <v>1.1237634317424345</v>
      </c>
      <c r="N59" s="18">
        <f t="shared" si="8"/>
        <v>1671.1351239476292</v>
      </c>
      <c r="O59" s="18">
        <f t="shared" si="9"/>
        <v>817.8292400355671</v>
      </c>
      <c r="P59" s="11">
        <f t="shared" si="10"/>
        <v>18.37565368800931</v>
      </c>
      <c r="Q59" s="83">
        <f t="shared" si="11"/>
        <v>3636.1904317601707</v>
      </c>
      <c r="R59" s="113">
        <f t="shared" si="28"/>
        <v>1.5418503902164214E-05</v>
      </c>
      <c r="S59" s="62">
        <f t="shared" si="12"/>
        <v>0.05606461636110637</v>
      </c>
      <c r="T59" s="24"/>
      <c r="U59" s="54">
        <f t="shared" si="13"/>
        <v>5.520996385390908</v>
      </c>
      <c r="V59" s="55">
        <f t="shared" si="14"/>
        <v>4.769160034516729</v>
      </c>
      <c r="W59" s="55">
        <f t="shared" si="15"/>
        <v>4.037661820854528</v>
      </c>
      <c r="X59" s="55">
        <f t="shared" si="16"/>
        <v>3.3398918727652798</v>
      </c>
      <c r="Y59" s="56">
        <f t="shared" si="17"/>
        <v>2.702106893030584</v>
      </c>
      <c r="Z59" s="103">
        <f t="shared" si="18"/>
        <v>884.0181561796613</v>
      </c>
      <c r="AA59" s="103">
        <f t="shared" si="19"/>
        <v>868.5551690781479</v>
      </c>
      <c r="AB59" s="103">
        <f t="shared" si="20"/>
        <v>834.0945594478989</v>
      </c>
      <c r="AC59" s="103">
        <f t="shared" si="21"/>
        <v>782.8748654600821</v>
      </c>
      <c r="AD59" s="103">
        <f t="shared" si="22"/>
        <v>719.6034500120451</v>
      </c>
      <c r="AE59" s="51">
        <f t="shared" si="23"/>
        <v>30.903826298107155</v>
      </c>
      <c r="AF59" s="52">
        <f t="shared" si="24"/>
        <v>23.451770394295714</v>
      </c>
      <c r="AG59" s="52">
        <f t="shared" si="25"/>
        <v>17.182870450959282</v>
      </c>
      <c r="AH59" s="52">
        <f t="shared" si="26"/>
        <v>12.105201822965036</v>
      </c>
      <c r="AI59" s="53">
        <f t="shared" si="27"/>
        <v>8.234599473719362</v>
      </c>
      <c r="AJ59" s="24"/>
      <c r="BY59"/>
    </row>
    <row r="60" spans="1:77" ht="16.5">
      <c r="A60" s="97">
        <v>18</v>
      </c>
      <c r="B60" s="4">
        <v>-3.566116754235953</v>
      </c>
      <c r="C60" s="11">
        <v>264.320601002243</v>
      </c>
      <c r="D60" s="4">
        <v>-1.939372403251443</v>
      </c>
      <c r="E60" s="4">
        <f t="shared" si="1"/>
        <v>4.059353892349821</v>
      </c>
      <c r="F60" s="182">
        <f t="shared" si="2"/>
        <v>0.5943527923726588</v>
      </c>
      <c r="G60" s="58">
        <f t="shared" si="29"/>
        <v>44.053433500373835</v>
      </c>
      <c r="H60" s="60">
        <f t="shared" si="30"/>
        <v>0.3232287338752404</v>
      </c>
      <c r="I60" s="60">
        <f t="shared" si="31"/>
        <v>0.6765589820583036</v>
      </c>
      <c r="J60" s="41">
        <f t="shared" si="4"/>
        <v>4.059353892349821</v>
      </c>
      <c r="K60" s="18">
        <f t="shared" si="5"/>
        <v>147.77302958817563</v>
      </c>
      <c r="L60" s="18">
        <f t="shared" si="6"/>
        <v>958.3096538546154</v>
      </c>
      <c r="M60" s="15">
        <f t="shared" si="7"/>
        <v>1.269252479604364</v>
      </c>
      <c r="N60" s="18">
        <f t="shared" si="8"/>
        <v>1686.232991062714</v>
      </c>
      <c r="O60" s="18">
        <f t="shared" si="9"/>
        <v>819.8310728747228</v>
      </c>
      <c r="P60" s="11">
        <f t="shared" si="10"/>
        <v>18.560383258119035</v>
      </c>
      <c r="Q60" s="83">
        <f t="shared" si="11"/>
        <v>3631.9763831179516</v>
      </c>
      <c r="R60" s="113">
        <f t="shared" si="28"/>
        <v>1.5418503902164214E-05</v>
      </c>
      <c r="S60" s="62">
        <f t="shared" si="12"/>
        <v>0.055999642035672405</v>
      </c>
      <c r="T60" s="24"/>
      <c r="U60" s="54">
        <f t="shared" si="13"/>
        <v>5.533081020728833</v>
      </c>
      <c r="V60" s="55">
        <f t="shared" si="14"/>
        <v>4.7847513893187905</v>
      </c>
      <c r="W60" s="55">
        <f t="shared" si="15"/>
        <v>4.059353892349821</v>
      </c>
      <c r="X60" s="55">
        <f t="shared" si="16"/>
        <v>3.371722123662071</v>
      </c>
      <c r="Y60" s="56">
        <f t="shared" si="17"/>
        <v>2.750329802979628</v>
      </c>
      <c r="Z60" s="103">
        <f t="shared" si="18"/>
        <v>884.1035066671473</v>
      </c>
      <c r="AA60" s="103">
        <f t="shared" si="19"/>
        <v>869.0798189758754</v>
      </c>
      <c r="AB60" s="103">
        <f t="shared" si="20"/>
        <v>835.3963281173574</v>
      </c>
      <c r="AC60" s="103">
        <f t="shared" si="21"/>
        <v>785.6121412918519</v>
      </c>
      <c r="AD60" s="103">
        <f t="shared" si="22"/>
        <v>724.963569321382</v>
      </c>
      <c r="AE60" s="51">
        <f t="shared" si="23"/>
        <v>31.031958080618413</v>
      </c>
      <c r="AF60" s="52">
        <f t="shared" si="24"/>
        <v>23.595924644140556</v>
      </c>
      <c r="AG60" s="52">
        <f t="shared" si="25"/>
        <v>17.354841678517513</v>
      </c>
      <c r="AH60" s="52">
        <f t="shared" si="26"/>
        <v>12.317655067685948</v>
      </c>
      <c r="AI60" s="53">
        <f t="shared" si="27"/>
        <v>8.501536819632747</v>
      </c>
      <c r="AJ60" s="24"/>
      <c r="BY60"/>
    </row>
    <row r="61" spans="1:77" ht="16.5">
      <c r="A61" s="97">
        <v>19</v>
      </c>
      <c r="B61" s="4">
        <v>-3.5238632241710928</v>
      </c>
      <c r="C61" s="11">
        <v>264.3600479795125</v>
      </c>
      <c r="D61" s="4">
        <v>-2.050431858611276</v>
      </c>
      <c r="E61" s="4">
        <f t="shared" si="1"/>
        <v>4.076994337679853</v>
      </c>
      <c r="F61" s="182">
        <f t="shared" si="2"/>
        <v>0.5873105373618488</v>
      </c>
      <c r="G61" s="58">
        <f t="shared" si="29"/>
        <v>44.06000799658542</v>
      </c>
      <c r="H61" s="60">
        <f t="shared" si="30"/>
        <v>0.3417386431018793</v>
      </c>
      <c r="I61" s="60">
        <f t="shared" si="31"/>
        <v>0.6794990562799755</v>
      </c>
      <c r="J61" s="41">
        <f t="shared" si="4"/>
        <v>4.076994337679853</v>
      </c>
      <c r="K61" s="18">
        <f t="shared" si="5"/>
        <v>144.29196510555184</v>
      </c>
      <c r="L61" s="18">
        <f t="shared" si="6"/>
        <v>936.213647506889</v>
      </c>
      <c r="M61" s="15">
        <f t="shared" si="7"/>
        <v>1.4187839923524352</v>
      </c>
      <c r="N61" s="18">
        <f t="shared" si="8"/>
        <v>1698.5439733489418</v>
      </c>
      <c r="O61" s="18">
        <f t="shared" si="9"/>
        <v>821.720268200738</v>
      </c>
      <c r="P61" s="11">
        <f t="shared" si="10"/>
        <v>18.7035924237234</v>
      </c>
      <c r="Q61" s="83">
        <f t="shared" si="11"/>
        <v>3620.892230578196</v>
      </c>
      <c r="R61" s="113">
        <f t="shared" si="28"/>
        <v>1.5418503902164214E-05</v>
      </c>
      <c r="S61" s="62">
        <f t="shared" si="12"/>
        <v>0.055828740986486006</v>
      </c>
      <c r="T61" s="24"/>
      <c r="U61" s="54">
        <f t="shared" si="13"/>
        <v>5.533934792946031</v>
      </c>
      <c r="V61" s="55">
        <f t="shared" si="14"/>
        <v>4.792717365719872</v>
      </c>
      <c r="W61" s="55">
        <f t="shared" si="15"/>
        <v>4.076994337679853</v>
      </c>
      <c r="X61" s="55">
        <f t="shared" si="16"/>
        <v>3.402890468113965</v>
      </c>
      <c r="Y61" s="56">
        <f t="shared" si="17"/>
        <v>2.800621694052007</v>
      </c>
      <c r="Z61" s="103">
        <f t="shared" si="18"/>
        <v>884.1093422649457</v>
      </c>
      <c r="AA61" s="103">
        <f t="shared" si="19"/>
        <v>869.3445204922454</v>
      </c>
      <c r="AB61" s="103">
        <f t="shared" si="20"/>
        <v>836.442218972398</v>
      </c>
      <c r="AC61" s="103">
        <f t="shared" si="21"/>
        <v>788.2547491129843</v>
      </c>
      <c r="AD61" s="103">
        <f t="shared" si="22"/>
        <v>730.4505101611168</v>
      </c>
      <c r="AE61" s="51">
        <f t="shared" si="23"/>
        <v>31.041020506863166</v>
      </c>
      <c r="AF61" s="52">
        <f t="shared" si="24"/>
        <v>23.669746075466655</v>
      </c>
      <c r="AG61" s="52">
        <f t="shared" si="25"/>
        <v>17.495319937588725</v>
      </c>
      <c r="AH61" s="52">
        <f t="shared" si="26"/>
        <v>12.52746665672027</v>
      </c>
      <c r="AI61" s="53">
        <f t="shared" si="27"/>
        <v>8.784408941978167</v>
      </c>
      <c r="AJ61" s="24"/>
      <c r="BY61"/>
    </row>
    <row r="62" spans="1:77" ht="16.5">
      <c r="A62" s="97">
        <v>20</v>
      </c>
      <c r="B62" s="4">
        <v>-3.4728165035969756</v>
      </c>
      <c r="C62" s="11">
        <v>265.0003703788108</v>
      </c>
      <c r="D62" s="4">
        <v>-2.162115839912708</v>
      </c>
      <c r="E62" s="4">
        <f t="shared" si="1"/>
        <v>4.0908678019287</v>
      </c>
      <c r="F62" s="182">
        <f t="shared" si="2"/>
        <v>0.5788027505994959</v>
      </c>
      <c r="G62" s="58">
        <f t="shared" si="29"/>
        <v>44.16672839646847</v>
      </c>
      <c r="H62" s="60">
        <f t="shared" si="30"/>
        <v>0.36035263998545125</v>
      </c>
      <c r="I62" s="60">
        <f t="shared" si="31"/>
        <v>0.68181130032145</v>
      </c>
      <c r="J62" s="41">
        <f t="shared" si="4"/>
        <v>4.0908678019287</v>
      </c>
      <c r="K62" s="18">
        <f t="shared" si="5"/>
        <v>140.1418140643841</v>
      </c>
      <c r="L62" s="18">
        <f t="shared" si="6"/>
        <v>909.9608457317727</v>
      </c>
      <c r="M62" s="15">
        <f t="shared" si="7"/>
        <v>1.577551386340476</v>
      </c>
      <c r="N62" s="18">
        <f t="shared" si="8"/>
        <v>1708.2468028995547</v>
      </c>
      <c r="O62" s="18">
        <f t="shared" si="9"/>
        <v>823.3689176734276</v>
      </c>
      <c r="P62" s="11">
        <f t="shared" si="10"/>
        <v>18.822880685446766</v>
      </c>
      <c r="Q62" s="83">
        <f t="shared" si="11"/>
        <v>3602.1188124409264</v>
      </c>
      <c r="R62" s="113">
        <f t="shared" si="28"/>
        <v>1.5418503902164214E-05</v>
      </c>
      <c r="S62" s="62">
        <f t="shared" si="12"/>
        <v>0.055539282965679546</v>
      </c>
      <c r="T62" s="24"/>
      <c r="U62" s="54">
        <f t="shared" si="13"/>
        <v>5.532866095022787</v>
      </c>
      <c r="V62" s="55">
        <f t="shared" si="14"/>
        <v>4.797678315832567</v>
      </c>
      <c r="W62" s="55">
        <f t="shared" si="15"/>
        <v>4.0908678019287</v>
      </c>
      <c r="X62" s="55">
        <f t="shared" si="16"/>
        <v>3.4300224018792584</v>
      </c>
      <c r="Y62" s="56">
        <f t="shared" si="17"/>
        <v>2.847328596389923</v>
      </c>
      <c r="Z62" s="103">
        <f t="shared" si="18"/>
        <v>884.1020335924998</v>
      </c>
      <c r="AA62" s="103">
        <f t="shared" si="19"/>
        <v>869.5082220577041</v>
      </c>
      <c r="AB62" s="103">
        <f t="shared" si="20"/>
        <v>837.2567504011993</v>
      </c>
      <c r="AC62" s="103">
        <f t="shared" si="21"/>
        <v>790.524804520497</v>
      </c>
      <c r="AD62" s="103">
        <f t="shared" si="22"/>
        <v>735.4527777952384</v>
      </c>
      <c r="AE62" s="51">
        <f t="shared" si="23"/>
        <v>31.029676944127953</v>
      </c>
      <c r="AF62" s="52">
        <f t="shared" si="24"/>
        <v>23.715777666940497</v>
      </c>
      <c r="AG62" s="52">
        <f t="shared" si="25"/>
        <v>17.606195655672487</v>
      </c>
      <c r="AH62" s="52">
        <f t="shared" si="26"/>
        <v>12.711537837659376</v>
      </c>
      <c r="AI62" s="53">
        <f t="shared" si="27"/>
        <v>9.051215322833508</v>
      </c>
      <c r="AJ62" s="24"/>
      <c r="BY62"/>
    </row>
    <row r="63" spans="1:77" ht="16.5">
      <c r="A63" s="97">
        <v>21</v>
      </c>
      <c r="B63" s="4">
        <v>-3.4247840831767498</v>
      </c>
      <c r="C63" s="11">
        <v>266.0689096058721</v>
      </c>
      <c r="D63" s="4">
        <v>-2.2725679260601312</v>
      </c>
      <c r="E63" s="4">
        <f t="shared" si="1"/>
        <v>4.1101959801131205</v>
      </c>
      <c r="F63" s="182">
        <f t="shared" si="2"/>
        <v>0.5707973471961248</v>
      </c>
      <c r="G63" s="58">
        <f t="shared" si="29"/>
        <v>44.344818267645344</v>
      </c>
      <c r="H63" s="60">
        <f t="shared" si="30"/>
        <v>0.3787613210100219</v>
      </c>
      <c r="I63" s="60">
        <f t="shared" si="31"/>
        <v>0.6850326633521867</v>
      </c>
      <c r="J63" s="41">
        <f t="shared" si="4"/>
        <v>4.1101959801131205</v>
      </c>
      <c r="K63" s="18">
        <f t="shared" si="5"/>
        <v>136.2920281793646</v>
      </c>
      <c r="L63" s="18">
        <f t="shared" si="6"/>
        <v>885.6807608814761</v>
      </c>
      <c r="M63" s="15">
        <f t="shared" si="7"/>
        <v>1.7428473225786405</v>
      </c>
      <c r="N63" s="18">
        <f t="shared" si="8"/>
        <v>1721.7949121864406</v>
      </c>
      <c r="O63" s="18">
        <f t="shared" si="9"/>
        <v>825.2642133655233</v>
      </c>
      <c r="P63" s="11">
        <f t="shared" si="10"/>
        <v>18.99024777224537</v>
      </c>
      <c r="Q63" s="83">
        <f t="shared" si="11"/>
        <v>3589.7650097076285</v>
      </c>
      <c r="R63" s="113">
        <f t="shared" si="28"/>
        <v>1.5418503902164214E-05</v>
      </c>
      <c r="S63" s="62">
        <f t="shared" si="12"/>
        <v>0.05534880581002963</v>
      </c>
      <c r="T63" s="24"/>
      <c r="U63" s="54">
        <f t="shared" si="13"/>
        <v>5.539082865396064</v>
      </c>
      <c r="V63" s="55">
        <f t="shared" si="14"/>
        <v>4.808958980502878</v>
      </c>
      <c r="W63" s="55">
        <f t="shared" si="15"/>
        <v>4.1101959801131205</v>
      </c>
      <c r="X63" s="55">
        <f t="shared" si="16"/>
        <v>3.461836585695606</v>
      </c>
      <c r="Y63" s="56">
        <f t="shared" si="17"/>
        <v>2.8979115116799097</v>
      </c>
      <c r="Z63" s="103">
        <f t="shared" si="18"/>
        <v>884.1439861322218</v>
      </c>
      <c r="AA63" s="103">
        <f t="shared" si="19"/>
        <v>869.8771886578318</v>
      </c>
      <c r="AB63" s="103">
        <f t="shared" si="20"/>
        <v>838.3797775837238</v>
      </c>
      <c r="AC63" s="103">
        <f t="shared" si="21"/>
        <v>793.1507530831975</v>
      </c>
      <c r="AD63" s="103">
        <f t="shared" si="22"/>
        <v>740.7693613706425</v>
      </c>
      <c r="AE63" s="51">
        <f t="shared" si="23"/>
        <v>31.09569304098676</v>
      </c>
      <c r="AF63" s="52">
        <f t="shared" si="24"/>
        <v>23.820614275373288</v>
      </c>
      <c r="AG63" s="52">
        <f t="shared" si="25"/>
        <v>17.761245573053138</v>
      </c>
      <c r="AH63" s="52">
        <f t="shared" si="26"/>
        <v>12.929071270049938</v>
      </c>
      <c r="AI63" s="53">
        <f t="shared" si="27"/>
        <v>9.344614701763714</v>
      </c>
      <c r="AJ63" s="24"/>
      <c r="BY63"/>
    </row>
    <row r="64" spans="1:77" ht="16.5">
      <c r="A64" s="97">
        <v>22</v>
      </c>
      <c r="B64" s="4">
        <v>-3.3694970470507766</v>
      </c>
      <c r="C64" s="11">
        <v>268.12629665596774</v>
      </c>
      <c r="D64" s="4">
        <v>-2.3808539872059007</v>
      </c>
      <c r="E64" s="4">
        <f t="shared" si="1"/>
        <v>4.125769753449426</v>
      </c>
      <c r="F64" s="182">
        <f t="shared" si="2"/>
        <v>0.5615828411751295</v>
      </c>
      <c r="G64" s="58">
        <f t="shared" si="29"/>
        <v>44.68771610932795</v>
      </c>
      <c r="H64" s="60">
        <f t="shared" si="30"/>
        <v>0.3968089978676501</v>
      </c>
      <c r="I64" s="60">
        <f t="shared" si="31"/>
        <v>0.6876282922415711</v>
      </c>
      <c r="J64" s="41">
        <f t="shared" si="4"/>
        <v>4.125769753449426</v>
      </c>
      <c r="K64" s="18">
        <f t="shared" si="5"/>
        <v>131.9271625067392</v>
      </c>
      <c r="L64" s="18">
        <f t="shared" si="6"/>
        <v>858.2830191110692</v>
      </c>
      <c r="M64" s="15">
        <f t="shared" si="7"/>
        <v>1.912894953209314</v>
      </c>
      <c r="N64" s="18">
        <f t="shared" si="8"/>
        <v>1732.7369885895855</v>
      </c>
      <c r="O64" s="18">
        <f t="shared" si="9"/>
        <v>826.883091256522</v>
      </c>
      <c r="P64" s="11">
        <f t="shared" si="10"/>
        <v>19.137375686170213</v>
      </c>
      <c r="Q64" s="83">
        <f t="shared" si="11"/>
        <v>3570.880532103295</v>
      </c>
      <c r="R64" s="113">
        <f t="shared" si="28"/>
        <v>1.5418503902164214E-05</v>
      </c>
      <c r="S64" s="62">
        <f t="shared" si="12"/>
        <v>0.05505763541839688</v>
      </c>
      <c r="T64" s="24"/>
      <c r="U64" s="54">
        <f t="shared" si="13"/>
        <v>5.545780502743425</v>
      </c>
      <c r="V64" s="55">
        <f t="shared" si="14"/>
        <v>4.818409560001042</v>
      </c>
      <c r="W64" s="55">
        <f t="shared" si="15"/>
        <v>4.125769753449426</v>
      </c>
      <c r="X64" s="55">
        <f t="shared" si="16"/>
        <v>3.488609679559357</v>
      </c>
      <c r="Y64" s="56">
        <f t="shared" si="17"/>
        <v>2.9431845000646377</v>
      </c>
      <c r="Z64" s="103">
        <f t="shared" si="18"/>
        <v>884.187662038898</v>
      </c>
      <c r="AA64" s="103">
        <f t="shared" si="19"/>
        <v>870.1827977919606</v>
      </c>
      <c r="AB64" s="103">
        <f t="shared" si="20"/>
        <v>839.2747101077496</v>
      </c>
      <c r="AC64" s="103">
        <f t="shared" si="21"/>
        <v>795.3306896587178</v>
      </c>
      <c r="AD64" s="103">
        <f t="shared" si="22"/>
        <v>745.4395966852842</v>
      </c>
      <c r="AE64" s="51">
        <f t="shared" si="23"/>
        <v>31.16689372704249</v>
      </c>
      <c r="AF64" s="52">
        <f t="shared" si="24"/>
        <v>23.908620263603336</v>
      </c>
      <c r="AG64" s="52">
        <f t="shared" si="25"/>
        <v>17.88666950916141</v>
      </c>
      <c r="AH64" s="52">
        <f t="shared" si="26"/>
        <v>13.11355458345538</v>
      </c>
      <c r="AI64" s="53">
        <f t="shared" si="27"/>
        <v>9.611140347588442</v>
      </c>
      <c r="AJ64" s="24"/>
      <c r="BY64"/>
    </row>
    <row r="65" spans="1:77" ht="16.5">
      <c r="A65" s="97">
        <v>23</v>
      </c>
      <c r="B65" s="4">
        <v>-3.3099181316683417</v>
      </c>
      <c r="C65" s="11">
        <v>270.21249169600577</v>
      </c>
      <c r="D65" s="4">
        <v>-2.486364489840012</v>
      </c>
      <c r="E65" s="4">
        <f t="shared" si="1"/>
        <v>4.13975439062322</v>
      </c>
      <c r="F65" s="182">
        <f t="shared" si="2"/>
        <v>0.5516530219447237</v>
      </c>
      <c r="G65" s="58">
        <f t="shared" si="29"/>
        <v>45.03541528266763</v>
      </c>
      <c r="H65" s="60">
        <f t="shared" si="30"/>
        <v>0.414394081640002</v>
      </c>
      <c r="I65" s="60">
        <f t="shared" si="31"/>
        <v>0.68995906510387</v>
      </c>
      <c r="J65" s="41">
        <f t="shared" si="4"/>
        <v>4.13975439062322</v>
      </c>
      <c r="K65" s="18">
        <f t="shared" si="5"/>
        <v>127.30297864803691</v>
      </c>
      <c r="L65" s="18">
        <f t="shared" si="6"/>
        <v>829.2457160461425</v>
      </c>
      <c r="M65" s="15">
        <f t="shared" si="7"/>
        <v>2.0861963769634286</v>
      </c>
      <c r="N65" s="18">
        <f t="shared" si="8"/>
        <v>1742.5819576162328</v>
      </c>
      <c r="O65" s="18">
        <f t="shared" si="9"/>
        <v>828.4286959552185</v>
      </c>
      <c r="P65" s="11">
        <f t="shared" si="10"/>
        <v>19.27259105927806</v>
      </c>
      <c r="Q65" s="83">
        <f t="shared" si="11"/>
        <v>3548.9181357018724</v>
      </c>
      <c r="R65" s="113">
        <f t="shared" si="28"/>
        <v>1.5418503902164214E-05</v>
      </c>
      <c r="S65" s="62">
        <f t="shared" si="12"/>
        <v>0.054719008123780666</v>
      </c>
      <c r="T65" s="24"/>
      <c r="U65" s="54">
        <f t="shared" si="13"/>
        <v>5.549986758257297</v>
      </c>
      <c r="V65" s="55">
        <f t="shared" si="14"/>
        <v>4.8257338919425115</v>
      </c>
      <c r="W65" s="55">
        <f t="shared" si="15"/>
        <v>4.13975439062322</v>
      </c>
      <c r="X65" s="55">
        <f t="shared" si="16"/>
        <v>3.5145311882747863</v>
      </c>
      <c r="Y65" s="56">
        <f t="shared" si="17"/>
        <v>2.98844387129129</v>
      </c>
      <c r="Z65" s="103">
        <f t="shared" si="18"/>
        <v>884.2142846282101</v>
      </c>
      <c r="AA65" s="103">
        <f t="shared" si="19"/>
        <v>870.4174552839801</v>
      </c>
      <c r="AB65" s="103">
        <f t="shared" si="20"/>
        <v>840.0707617240543</v>
      </c>
      <c r="AC65" s="103">
        <f t="shared" si="21"/>
        <v>797.4152944695077</v>
      </c>
      <c r="AD65" s="103">
        <f t="shared" si="22"/>
        <v>750.0256836703404</v>
      </c>
      <c r="AE65" s="51">
        <f t="shared" si="23"/>
        <v>31.211650728500288</v>
      </c>
      <c r="AF65" s="52">
        <f t="shared" si="24"/>
        <v>23.97693728808214</v>
      </c>
      <c r="AG65" s="52">
        <f t="shared" si="25"/>
        <v>17.99966921950434</v>
      </c>
      <c r="AH65" s="52">
        <f t="shared" si="26"/>
        <v>13.293405591463749</v>
      </c>
      <c r="AI65" s="53">
        <f t="shared" si="27"/>
        <v>9.881292468839778</v>
      </c>
      <c r="AJ65" s="24"/>
      <c r="BY65"/>
    </row>
    <row r="66" spans="1:77" ht="16.5">
      <c r="A66" s="97">
        <v>24</v>
      </c>
      <c r="B66" s="4">
        <v>-3.244705516921435</v>
      </c>
      <c r="C66" s="11">
        <v>272.512009503866</v>
      </c>
      <c r="D66" s="4">
        <v>-2.5889469307652457</v>
      </c>
      <c r="E66" s="4">
        <f t="shared" si="1"/>
        <v>4.150995073697292</v>
      </c>
      <c r="F66" s="182">
        <f t="shared" si="2"/>
        <v>0.5407842528202391</v>
      </c>
      <c r="G66" s="58">
        <f t="shared" si="29"/>
        <v>45.41866825064434</v>
      </c>
      <c r="H66" s="60">
        <f t="shared" si="30"/>
        <v>0.43149115512754094</v>
      </c>
      <c r="I66" s="60">
        <f t="shared" si="31"/>
        <v>0.691832512282882</v>
      </c>
      <c r="J66" s="41">
        <f t="shared" si="4"/>
        <v>4.150995073697292</v>
      </c>
      <c r="K66" s="18">
        <f t="shared" si="5"/>
        <v>122.33610129649844</v>
      </c>
      <c r="L66" s="18">
        <f t="shared" si="6"/>
        <v>798.0684648370086</v>
      </c>
      <c r="M66" s="15">
        <f t="shared" si="7"/>
        <v>2.2618921536174215</v>
      </c>
      <c r="N66" s="18">
        <f t="shared" si="8"/>
        <v>1750.5085019784087</v>
      </c>
      <c r="O66" s="18">
        <f t="shared" si="9"/>
        <v>829.835040363437</v>
      </c>
      <c r="P66" s="11">
        <f t="shared" si="10"/>
        <v>19.38819969584679</v>
      </c>
      <c r="Q66" s="83">
        <f t="shared" si="11"/>
        <v>3522.398200324817</v>
      </c>
      <c r="R66" s="113">
        <f t="shared" si="28"/>
        <v>1.5418503902164214E-05</v>
      </c>
      <c r="S66" s="62">
        <f t="shared" si="12"/>
        <v>0.054310110396684395</v>
      </c>
      <c r="T66" s="24"/>
      <c r="U66" s="54">
        <f t="shared" si="13"/>
        <v>5.551392964276201</v>
      </c>
      <c r="V66" s="55">
        <f t="shared" si="14"/>
        <v>4.83016029389042</v>
      </c>
      <c r="W66" s="55">
        <f t="shared" si="15"/>
        <v>4.150995073697292</v>
      </c>
      <c r="X66" s="55">
        <f t="shared" si="16"/>
        <v>3.5382055841013695</v>
      </c>
      <c r="Y66" s="56">
        <f t="shared" si="17"/>
        <v>3.0323034850087764</v>
      </c>
      <c r="Z66" s="103">
        <f t="shared" si="18"/>
        <v>884.2230460852588</v>
      </c>
      <c r="AA66" s="103">
        <f t="shared" si="19"/>
        <v>870.5583400978358</v>
      </c>
      <c r="AB66" s="103">
        <f t="shared" si="20"/>
        <v>840.7054339929123</v>
      </c>
      <c r="AC66" s="103">
        <f t="shared" si="21"/>
        <v>799.2968885946133</v>
      </c>
      <c r="AD66" s="103">
        <f t="shared" si="22"/>
        <v>754.391493046564</v>
      </c>
      <c r="AE66" s="51">
        <f t="shared" si="23"/>
        <v>31.226620716741873</v>
      </c>
      <c r="AF66" s="52">
        <f t="shared" si="24"/>
        <v>24.018271192905818</v>
      </c>
      <c r="AG66" s="52">
        <f t="shared" si="25"/>
        <v>18.090753532878214</v>
      </c>
      <c r="AH66" s="52">
        <f t="shared" si="26"/>
        <v>13.458727640222751</v>
      </c>
      <c r="AI66" s="53">
        <f t="shared" si="27"/>
        <v>10.146625396485309</v>
      </c>
      <c r="AJ66" s="24"/>
      <c r="BY66"/>
    </row>
    <row r="67" spans="1:77" ht="16.5">
      <c r="A67" s="97">
        <v>25</v>
      </c>
      <c r="B67" s="4">
        <v>-3.176386618340704</v>
      </c>
      <c r="C67" s="11">
        <v>276.26258343058134</v>
      </c>
      <c r="D67" s="4">
        <v>-2.6881395134157433</v>
      </c>
      <c r="E67" s="4">
        <f t="shared" si="1"/>
        <v>4.161192856953511</v>
      </c>
      <c r="F67" s="182">
        <f t="shared" si="2"/>
        <v>0.5293977697234507</v>
      </c>
      <c r="G67" s="58">
        <f t="shared" si="29"/>
        <v>46.043763905096895</v>
      </c>
      <c r="H67" s="60">
        <f t="shared" si="30"/>
        <v>0.4480232522359572</v>
      </c>
      <c r="I67" s="60">
        <f t="shared" si="31"/>
        <v>0.6935321428255851</v>
      </c>
      <c r="J67" s="41">
        <f t="shared" si="4"/>
        <v>4.161192856953511</v>
      </c>
      <c r="K67" s="18">
        <f t="shared" si="5"/>
        <v>117.23864138191529</v>
      </c>
      <c r="L67" s="18">
        <f t="shared" si="6"/>
        <v>766.2948448996336</v>
      </c>
      <c r="M67" s="15">
        <f t="shared" si="7"/>
        <v>2.4385361998263244</v>
      </c>
      <c r="N67" s="18">
        <f t="shared" si="8"/>
        <v>1757.7098389477399</v>
      </c>
      <c r="O67" s="18">
        <f t="shared" si="9"/>
        <v>831.1020024844278</v>
      </c>
      <c r="P67" s="11">
        <f t="shared" si="10"/>
        <v>19.509836942855024</v>
      </c>
      <c r="Q67" s="83">
        <f t="shared" si="11"/>
        <v>3494.293700856398</v>
      </c>
      <c r="R67" s="113">
        <f t="shared" si="28"/>
        <v>1.5418503902164214E-05</v>
      </c>
      <c r="S67" s="62">
        <f t="shared" si="12"/>
        <v>0.053876781061962205</v>
      </c>
      <c r="T67" s="24"/>
      <c r="U67" s="54">
        <f t="shared" si="13"/>
        <v>5.558568282295476</v>
      </c>
      <c r="V67" s="55">
        <f t="shared" si="14"/>
        <v>4.8366784164334025</v>
      </c>
      <c r="W67" s="55">
        <f t="shared" si="15"/>
        <v>4.161192856953511</v>
      </c>
      <c r="X67" s="55">
        <f t="shared" si="16"/>
        <v>3.5586352742653826</v>
      </c>
      <c r="Y67" s="56">
        <f t="shared" si="17"/>
        <v>3.0722199093566744</v>
      </c>
      <c r="Z67" s="103">
        <f t="shared" si="18"/>
        <v>884.2666693606352</v>
      </c>
      <c r="AA67" s="103">
        <f t="shared" si="19"/>
        <v>870.7645274372143</v>
      </c>
      <c r="AB67" s="103">
        <f t="shared" si="20"/>
        <v>841.2772267609936</v>
      </c>
      <c r="AC67" s="103">
        <f t="shared" si="21"/>
        <v>800.9035201089464</v>
      </c>
      <c r="AD67" s="103">
        <f t="shared" si="22"/>
        <v>758.2980687543497</v>
      </c>
      <c r="AE67" s="51">
        <f t="shared" si="23"/>
        <v>31.303062400213598</v>
      </c>
      <c r="AF67" s="52">
        <f t="shared" si="24"/>
        <v>24.079202195724758</v>
      </c>
      <c r="AG67" s="52">
        <f t="shared" si="25"/>
        <v>18.173584904112737</v>
      </c>
      <c r="AH67" s="52">
        <f t="shared" si="26"/>
        <v>13.602206492343848</v>
      </c>
      <c r="AI67" s="53">
        <f t="shared" si="27"/>
        <v>10.391128721880165</v>
      </c>
      <c r="AJ67" s="24"/>
      <c r="BY67"/>
    </row>
    <row r="68" spans="1:77" ht="16.5">
      <c r="A68" s="97">
        <v>26</v>
      </c>
      <c r="B68" s="4">
        <v>-3.103661088373279</v>
      </c>
      <c r="C68" s="11">
        <v>281.1840083138635</v>
      </c>
      <c r="D68" s="4">
        <v>-2.7791500681620103</v>
      </c>
      <c r="E68" s="4">
        <f t="shared" si="1"/>
        <v>4.166099765109726</v>
      </c>
      <c r="F68" s="182">
        <f t="shared" si="2"/>
        <v>0.5172768480622132</v>
      </c>
      <c r="G68" s="58">
        <f t="shared" si="29"/>
        <v>46.864001385643924</v>
      </c>
      <c r="H68" s="60">
        <f t="shared" si="30"/>
        <v>0.4631916780270017</v>
      </c>
      <c r="I68" s="60">
        <f t="shared" si="31"/>
        <v>0.6943499608516209</v>
      </c>
      <c r="J68" s="41">
        <f t="shared" si="4"/>
        <v>4.166099765109726</v>
      </c>
      <c r="K68" s="18">
        <f t="shared" si="5"/>
        <v>111.93158258580964</v>
      </c>
      <c r="L68" s="18">
        <f t="shared" si="6"/>
        <v>733.3872592953685</v>
      </c>
      <c r="M68" s="15">
        <f t="shared" si="7"/>
        <v>2.60645117774113</v>
      </c>
      <c r="N68" s="18">
        <f t="shared" si="8"/>
        <v>1761.1783895819178</v>
      </c>
      <c r="O68" s="18">
        <f t="shared" si="9"/>
        <v>832.0311528450696</v>
      </c>
      <c r="P68" s="11">
        <f t="shared" si="10"/>
        <v>19.600723345369392</v>
      </c>
      <c r="Q68" s="83">
        <f t="shared" si="11"/>
        <v>3460.735558831276</v>
      </c>
      <c r="R68" s="113">
        <f t="shared" si="28"/>
        <v>1.5418503902164214E-05</v>
      </c>
      <c r="S68" s="62">
        <f t="shared" si="12"/>
        <v>0.053359364718198486</v>
      </c>
      <c r="T68" s="24"/>
      <c r="U68" s="54">
        <f t="shared" si="13"/>
        <v>5.56616421763864</v>
      </c>
      <c r="V68" s="55">
        <f t="shared" si="14"/>
        <v>4.840506730936657</v>
      </c>
      <c r="W68" s="55">
        <f t="shared" si="15"/>
        <v>4.166099765109726</v>
      </c>
      <c r="X68" s="55">
        <f t="shared" si="16"/>
        <v>3.57209037113193</v>
      </c>
      <c r="Y68" s="56">
        <f t="shared" si="17"/>
        <v>3.1049690034365063</v>
      </c>
      <c r="Z68" s="103">
        <f t="shared" si="18"/>
        <v>884.310876562679</v>
      </c>
      <c r="AA68" s="103">
        <f t="shared" si="19"/>
        <v>870.8849213254939</v>
      </c>
      <c r="AB68" s="103">
        <f t="shared" si="20"/>
        <v>841.5510046651307</v>
      </c>
      <c r="AC68" s="103">
        <f t="shared" si="21"/>
        <v>801.9530261460237</v>
      </c>
      <c r="AD68" s="103">
        <f t="shared" si="22"/>
        <v>761.4559355260211</v>
      </c>
      <c r="AE68" s="51">
        <f t="shared" si="23"/>
        <v>31.384086597268574</v>
      </c>
      <c r="AF68" s="52">
        <f t="shared" si="24"/>
        <v>24.115024872454786</v>
      </c>
      <c r="AG68" s="52">
        <f t="shared" si="25"/>
        <v>18.213508254623346</v>
      </c>
      <c r="AH68" s="52">
        <f t="shared" si="26"/>
        <v>13.697114826194493</v>
      </c>
      <c r="AI68" s="53">
        <f t="shared" si="27"/>
        <v>10.593882176305756</v>
      </c>
      <c r="AJ68" s="24"/>
      <c r="BY68"/>
    </row>
    <row r="69" spans="1:77" ht="16.5">
      <c r="A69" s="97">
        <v>27</v>
      </c>
      <c r="B69" s="4">
        <v>-3.0237338568309724</v>
      </c>
      <c r="C69" s="11">
        <v>287.6155962752834</v>
      </c>
      <c r="D69" s="4">
        <v>-2.8623362248566395</v>
      </c>
      <c r="E69" s="4">
        <f t="shared" si="1"/>
        <v>4.163644449406369</v>
      </c>
      <c r="F69" s="182">
        <f t="shared" si="2"/>
        <v>0.503955642805162</v>
      </c>
      <c r="G69" s="58">
        <f t="shared" si="29"/>
        <v>47.93593271254723</v>
      </c>
      <c r="H69" s="60">
        <f t="shared" si="30"/>
        <v>0.47705603747610664</v>
      </c>
      <c r="I69" s="60">
        <f t="shared" si="31"/>
        <v>0.693940741567728</v>
      </c>
      <c r="J69" s="41">
        <f t="shared" si="4"/>
        <v>4.163644449406369</v>
      </c>
      <c r="K69" s="18">
        <f t="shared" si="5"/>
        <v>106.24076446204242</v>
      </c>
      <c r="L69" s="18">
        <f t="shared" si="6"/>
        <v>698.3058897963589</v>
      </c>
      <c r="M69" s="15">
        <f t="shared" si="7"/>
        <v>2.764820185151901</v>
      </c>
      <c r="N69" s="18">
        <f t="shared" si="8"/>
        <v>1759.4425180406845</v>
      </c>
      <c r="O69" s="18">
        <f t="shared" si="9"/>
        <v>832.5472306687789</v>
      </c>
      <c r="P69" s="11">
        <f t="shared" si="10"/>
        <v>19.648079793875016</v>
      </c>
      <c r="Q69" s="83">
        <f t="shared" si="11"/>
        <v>3418.9493029468917</v>
      </c>
      <c r="R69" s="113">
        <f t="shared" si="28"/>
        <v>1.5418503902164214E-05</v>
      </c>
      <c r="S69" s="62">
        <f t="shared" si="12"/>
        <v>0.05271508316878827</v>
      </c>
      <c r="T69" s="24"/>
      <c r="U69" s="54">
        <f t="shared" si="13"/>
        <v>5.57328040650781</v>
      </c>
      <c r="V69" s="55">
        <f t="shared" si="14"/>
        <v>4.840013576855613</v>
      </c>
      <c r="W69" s="55">
        <f t="shared" si="15"/>
        <v>4.163644449406369</v>
      </c>
      <c r="X69" s="55">
        <f t="shared" si="16"/>
        <v>3.5765997148606483</v>
      </c>
      <c r="Y69" s="56">
        <f t="shared" si="17"/>
        <v>3.1295563075223733</v>
      </c>
      <c r="Z69" s="103">
        <f t="shared" si="18"/>
        <v>884.350450680432</v>
      </c>
      <c r="AA69" s="103">
        <f t="shared" si="19"/>
        <v>870.8694418324252</v>
      </c>
      <c r="AB69" s="103">
        <f t="shared" si="20"/>
        <v>841.4141217817689</v>
      </c>
      <c r="AC69" s="103">
        <f t="shared" si="21"/>
        <v>802.3032260042003</v>
      </c>
      <c r="AD69" s="103">
        <f t="shared" si="22"/>
        <v>763.7989130450677</v>
      </c>
      <c r="AE69" s="51">
        <f t="shared" si="23"/>
        <v>31.460088151538486</v>
      </c>
      <c r="AF69" s="52">
        <f t="shared" si="24"/>
        <v>24.11040879525541</v>
      </c>
      <c r="AG69" s="52">
        <f t="shared" si="25"/>
        <v>18.193525987577747</v>
      </c>
      <c r="AH69" s="52">
        <f t="shared" si="26"/>
        <v>13.728995704932</v>
      </c>
      <c r="AI69" s="53">
        <f t="shared" si="27"/>
        <v>10.74738033007144</v>
      </c>
      <c r="AJ69" s="24"/>
      <c r="BY69"/>
    </row>
    <row r="70" spans="1:77" ht="16.5">
      <c r="A70" s="97">
        <v>28</v>
      </c>
      <c r="B70" s="4">
        <v>-2.9433261496191037</v>
      </c>
      <c r="C70" s="11">
        <v>293.71604892488523</v>
      </c>
      <c r="D70" s="4">
        <v>-2.932044770675551</v>
      </c>
      <c r="E70" s="4">
        <f t="shared" si="1"/>
        <v>4.154522278226158</v>
      </c>
      <c r="F70" s="182">
        <f t="shared" si="2"/>
        <v>0.4905543582698506</v>
      </c>
      <c r="G70" s="58">
        <f t="shared" si="29"/>
        <v>48.95267482081421</v>
      </c>
      <c r="H70" s="60">
        <f t="shared" si="30"/>
        <v>0.4886741284459251</v>
      </c>
      <c r="I70" s="60">
        <f t="shared" si="31"/>
        <v>0.6924203797043595</v>
      </c>
      <c r="J70" s="41">
        <f t="shared" si="4"/>
        <v>4.154522278226158</v>
      </c>
      <c r="K70" s="18">
        <f t="shared" si="5"/>
        <v>100.66554271745235</v>
      </c>
      <c r="L70" s="18">
        <f t="shared" si="6"/>
        <v>663.926323729689</v>
      </c>
      <c r="M70" s="15">
        <f t="shared" si="7"/>
        <v>2.901127344928262</v>
      </c>
      <c r="N70" s="18">
        <f t="shared" si="8"/>
        <v>1752.9981994809234</v>
      </c>
      <c r="O70" s="18">
        <f t="shared" si="9"/>
        <v>832.7325267086387</v>
      </c>
      <c r="P70" s="11">
        <f t="shared" si="10"/>
        <v>19.63940843989139</v>
      </c>
      <c r="Q70" s="83">
        <f t="shared" si="11"/>
        <v>3372.863128421523</v>
      </c>
      <c r="R70" s="113">
        <f t="shared" si="28"/>
        <v>1.5418503902164214E-05</v>
      </c>
      <c r="S70" s="62">
        <f t="shared" si="12"/>
        <v>0.05200450330703305</v>
      </c>
      <c r="T70" s="24"/>
      <c r="U70" s="54">
        <f t="shared" si="13"/>
        <v>5.57269228995973</v>
      </c>
      <c r="V70" s="55">
        <f t="shared" si="14"/>
        <v>4.832326195816747</v>
      </c>
      <c r="W70" s="55">
        <f t="shared" si="15"/>
        <v>4.154522278226158</v>
      </c>
      <c r="X70" s="55">
        <f t="shared" si="16"/>
        <v>3.575043503382686</v>
      </c>
      <c r="Y70" s="56">
        <f t="shared" si="17"/>
        <v>3.1486534479330412</v>
      </c>
      <c r="Z70" s="103">
        <f t="shared" si="18"/>
        <v>884.3472475903188</v>
      </c>
      <c r="AA70" s="103">
        <f t="shared" si="19"/>
        <v>870.627022181908</v>
      </c>
      <c r="AB70" s="103">
        <f t="shared" si="20"/>
        <v>840.9036352811453</v>
      </c>
      <c r="AC70" s="103">
        <f t="shared" si="21"/>
        <v>802.1824560281544</v>
      </c>
      <c r="AD70" s="103">
        <f t="shared" si="22"/>
        <v>765.6022724616677</v>
      </c>
      <c r="AE70" s="51">
        <f t="shared" si="23"/>
        <v>31.45380353940151</v>
      </c>
      <c r="AF70" s="52">
        <f t="shared" si="24"/>
        <v>24.038509381543467</v>
      </c>
      <c r="AG70" s="52">
        <f t="shared" si="25"/>
        <v>18.11938192458624</v>
      </c>
      <c r="AH70" s="52">
        <f t="shared" si="26"/>
        <v>13.717989195014637</v>
      </c>
      <c r="AI70" s="53">
        <f t="shared" si="27"/>
        <v>10.867358158911083</v>
      </c>
      <c r="AJ70" s="24"/>
      <c r="BY70"/>
    </row>
    <row r="71" spans="1:77" ht="16.5">
      <c r="A71" s="97">
        <v>29</v>
      </c>
      <c r="B71" s="4">
        <v>-2.8741355361107566</v>
      </c>
      <c r="C71" s="11">
        <v>297.04201378813184</v>
      </c>
      <c r="D71" s="4">
        <v>-2.9929470254361243</v>
      </c>
      <c r="E71" s="4">
        <f t="shared" si="1"/>
        <v>4.1495044254707825</v>
      </c>
      <c r="F71" s="182">
        <f t="shared" si="2"/>
        <v>0.47902258935179276</v>
      </c>
      <c r="G71" s="58">
        <f t="shared" si="29"/>
        <v>49.50700229802197</v>
      </c>
      <c r="H71" s="60">
        <f t="shared" si="30"/>
        <v>0.4988245042393541</v>
      </c>
      <c r="I71" s="60">
        <f t="shared" si="31"/>
        <v>0.691584070911797</v>
      </c>
      <c r="J71" s="41">
        <f t="shared" si="4"/>
        <v>4.1495044254707825</v>
      </c>
      <c r="K71" s="18">
        <f t="shared" si="5"/>
        <v>95.98835527855996</v>
      </c>
      <c r="L71" s="18">
        <f t="shared" si="6"/>
        <v>634.7942781587218</v>
      </c>
      <c r="M71" s="15">
        <f t="shared" si="7"/>
        <v>3.0228991440711246</v>
      </c>
      <c r="N71" s="18">
        <f t="shared" si="8"/>
        <v>1749.456668626869</v>
      </c>
      <c r="O71" s="18">
        <f t="shared" si="9"/>
        <v>833.1827423386409</v>
      </c>
      <c r="P71" s="11">
        <f t="shared" si="10"/>
        <v>19.63596408241102</v>
      </c>
      <c r="Q71" s="83">
        <f t="shared" si="11"/>
        <v>3336.080907629274</v>
      </c>
      <c r="R71" s="113">
        <f t="shared" si="28"/>
        <v>1.5418503902164214E-05</v>
      </c>
      <c r="S71" s="62">
        <f t="shared" si="12"/>
        <v>0.051437376492217496</v>
      </c>
      <c r="T71" s="24"/>
      <c r="U71" s="54">
        <f t="shared" si="13"/>
        <v>5.563727729108106</v>
      </c>
      <c r="V71" s="55">
        <f t="shared" si="14"/>
        <v>4.823097157629169</v>
      </c>
      <c r="W71" s="55">
        <f t="shared" si="15"/>
        <v>4.1495044254707825</v>
      </c>
      <c r="X71" s="55">
        <f t="shared" si="16"/>
        <v>3.580981513336752</v>
      </c>
      <c r="Y71" s="56">
        <f t="shared" si="17"/>
        <v>3.1744906768652617</v>
      </c>
      <c r="Z71" s="103">
        <f t="shared" si="18"/>
        <v>884.2969176345015</v>
      </c>
      <c r="AA71" s="103">
        <f t="shared" si="19"/>
        <v>870.3332000659861</v>
      </c>
      <c r="AB71" s="103">
        <f t="shared" si="20"/>
        <v>840.6215345467022</v>
      </c>
      <c r="AC71" s="103">
        <f t="shared" si="21"/>
        <v>802.6427843048322</v>
      </c>
      <c r="AD71" s="103">
        <f t="shared" si="22"/>
        <v>768.019275141182</v>
      </c>
      <c r="AE71" s="51">
        <f t="shared" si="23"/>
        <v>31.358085729879022</v>
      </c>
      <c r="AF71" s="52">
        <f t="shared" si="24"/>
        <v>23.952332213078257</v>
      </c>
      <c r="AG71" s="52">
        <f t="shared" si="25"/>
        <v>18.078661522248655</v>
      </c>
      <c r="AH71" s="52">
        <f t="shared" si="26"/>
        <v>13.760010087288785</v>
      </c>
      <c r="AI71" s="53">
        <f t="shared" si="27"/>
        <v>11.030730859560379</v>
      </c>
      <c r="AJ71" s="24"/>
      <c r="BY71"/>
    </row>
    <row r="72" spans="1:77" ht="16.5">
      <c r="A72" s="97">
        <v>30</v>
      </c>
      <c r="B72" s="4">
        <v>-2.814667499304406</v>
      </c>
      <c r="C72" s="11">
        <v>297.5604234248999</v>
      </c>
      <c r="D72" s="4">
        <v>-3.051174456936324</v>
      </c>
      <c r="E72" s="4">
        <f t="shared" si="1"/>
        <v>4.151146672703963</v>
      </c>
      <c r="F72" s="182">
        <f t="shared" si="2"/>
        <v>0.46911124988406766</v>
      </c>
      <c r="G72" s="58">
        <f t="shared" si="29"/>
        <v>49.59340390414998</v>
      </c>
      <c r="H72" s="60">
        <f t="shared" si="30"/>
        <v>0.508529076156054</v>
      </c>
      <c r="I72" s="60">
        <f t="shared" si="31"/>
        <v>0.691857778783994</v>
      </c>
      <c r="J72" s="41">
        <f t="shared" si="4"/>
        <v>4.151146672703963</v>
      </c>
      <c r="K72" s="18">
        <f t="shared" si="5"/>
        <v>92.05730534486094</v>
      </c>
      <c r="L72" s="18">
        <f t="shared" si="6"/>
        <v>609.923772294871</v>
      </c>
      <c r="M72" s="15">
        <f t="shared" si="7"/>
        <v>3.1416635814096696</v>
      </c>
      <c r="N72" s="18">
        <f t="shared" si="8"/>
        <v>1750.6154851150004</v>
      </c>
      <c r="O72" s="18">
        <f t="shared" si="9"/>
        <v>834.0217146056896</v>
      </c>
      <c r="P72" s="11">
        <f t="shared" si="10"/>
        <v>19.656954989190318</v>
      </c>
      <c r="Q72" s="83">
        <f t="shared" si="11"/>
        <v>3309.416895931022</v>
      </c>
      <c r="R72" s="113">
        <f t="shared" si="28"/>
        <v>1.5418503902164214E-05</v>
      </c>
      <c r="S72" s="62">
        <f t="shared" si="12"/>
        <v>0.05102625732380064</v>
      </c>
      <c r="T72" s="24"/>
      <c r="U72" s="54">
        <f t="shared" si="13"/>
        <v>5.548159419882915</v>
      </c>
      <c r="V72" s="55">
        <f t="shared" si="14"/>
        <v>4.814530624162555</v>
      </c>
      <c r="W72" s="55">
        <f t="shared" si="15"/>
        <v>4.151146672703963</v>
      </c>
      <c r="X72" s="55">
        <f t="shared" si="16"/>
        <v>3.597084048273246</v>
      </c>
      <c r="Y72" s="56">
        <f t="shared" si="17"/>
        <v>3.209468801393939</v>
      </c>
      <c r="Z72" s="103">
        <f t="shared" si="18"/>
        <v>884.2027953476061</v>
      </c>
      <c r="AA72" s="103">
        <f t="shared" si="19"/>
        <v>870.0577482294681</v>
      </c>
      <c r="AB72" s="103">
        <f t="shared" si="20"/>
        <v>840.7139620215662</v>
      </c>
      <c r="AC72" s="103">
        <f t="shared" si="21"/>
        <v>803.8843867340023</v>
      </c>
      <c r="AD72" s="103">
        <f t="shared" si="22"/>
        <v>771.2496806958051</v>
      </c>
      <c r="AE72" s="51">
        <f t="shared" si="23"/>
        <v>31.192202854487814</v>
      </c>
      <c r="AF72" s="52">
        <f t="shared" si="24"/>
        <v>23.87247916262605</v>
      </c>
      <c r="AG72" s="52">
        <f t="shared" si="25"/>
        <v>18.091983516242674</v>
      </c>
      <c r="AH72" s="52">
        <f t="shared" si="26"/>
        <v>13.874282266368077</v>
      </c>
      <c r="AI72" s="53">
        <f t="shared" si="27"/>
        <v>11.253827146226957</v>
      </c>
      <c r="AJ72" s="24"/>
      <c r="BY72"/>
    </row>
    <row r="73" spans="1:77" ht="16.5">
      <c r="A73" s="97">
        <v>31</v>
      </c>
      <c r="B73" s="4">
        <v>-2.758965456209907</v>
      </c>
      <c r="C73" s="11">
        <v>297.69170629424355</v>
      </c>
      <c r="D73" s="4">
        <v>-3.1063009406105677</v>
      </c>
      <c r="E73" s="4">
        <f t="shared" si="1"/>
        <v>4.154635474045543</v>
      </c>
      <c r="F73" s="182">
        <f t="shared" si="2"/>
        <v>0.45982757603498453</v>
      </c>
      <c r="G73" s="58">
        <f t="shared" si="29"/>
        <v>49.61528438237392</v>
      </c>
      <c r="H73" s="60">
        <f t="shared" si="30"/>
        <v>0.5177168234350946</v>
      </c>
      <c r="I73" s="60">
        <f t="shared" si="31"/>
        <v>0.6924392456742572</v>
      </c>
      <c r="J73" s="41">
        <f t="shared" si="4"/>
        <v>4.154635474045543</v>
      </c>
      <c r="K73" s="18">
        <f t="shared" si="5"/>
        <v>88.4497454364464</v>
      </c>
      <c r="L73" s="18">
        <f t="shared" si="6"/>
        <v>587.0410768653318</v>
      </c>
      <c r="M73" s="15">
        <f t="shared" si="7"/>
        <v>3.25621186187066</v>
      </c>
      <c r="N73" s="18">
        <f t="shared" si="8"/>
        <v>1753.0781186301967</v>
      </c>
      <c r="O73" s="18">
        <f t="shared" si="9"/>
        <v>834.9162534481609</v>
      </c>
      <c r="P73" s="11">
        <f t="shared" si="10"/>
        <v>19.688684760238463</v>
      </c>
      <c r="Q73" s="83">
        <f t="shared" si="11"/>
        <v>3286.4300910022453</v>
      </c>
      <c r="R73" s="113">
        <f t="shared" si="28"/>
        <v>1.5418503902164214E-05</v>
      </c>
      <c r="S73" s="62">
        <f t="shared" si="12"/>
        <v>0.050671835182308014</v>
      </c>
      <c r="T73" s="24"/>
      <c r="U73" s="54">
        <f t="shared" si="13"/>
        <v>5.533148947290656</v>
      </c>
      <c r="V73" s="55">
        <f t="shared" si="14"/>
        <v>4.807316892310977</v>
      </c>
      <c r="W73" s="55">
        <f t="shared" si="15"/>
        <v>4.154635474045543</v>
      </c>
      <c r="X73" s="55">
        <f t="shared" si="16"/>
        <v>3.6149464629785597</v>
      </c>
      <c r="Y73" s="56">
        <f t="shared" si="17"/>
        <v>3.245122759944396</v>
      </c>
      <c r="Z73" s="103">
        <f t="shared" si="18"/>
        <v>884.1039718895031</v>
      </c>
      <c r="AA73" s="103">
        <f t="shared" si="19"/>
        <v>869.8237621506541</v>
      </c>
      <c r="AB73" s="103">
        <f t="shared" si="20"/>
        <v>840.9099884707388</v>
      </c>
      <c r="AC73" s="103">
        <f t="shared" si="21"/>
        <v>805.2502387836553</v>
      </c>
      <c r="AD73" s="103">
        <f t="shared" si="22"/>
        <v>774.493305946253</v>
      </c>
      <c r="AE73" s="51">
        <f t="shared" si="23"/>
        <v>31.03267904367704</v>
      </c>
      <c r="AF73" s="52">
        <f t="shared" si="24"/>
        <v>23.80533924712128</v>
      </c>
      <c r="AG73" s="52">
        <f t="shared" si="25"/>
        <v>18.12030104597172</v>
      </c>
      <c r="AH73" s="52">
        <f t="shared" si="26"/>
        <v>14.001592323047861</v>
      </c>
      <c r="AI73" s="53">
        <f t="shared" si="27"/>
        <v>11.483512141374415</v>
      </c>
      <c r="AJ73" s="24"/>
      <c r="BY73"/>
    </row>
    <row r="74" spans="1:77" ht="16.5">
      <c r="A74" s="97">
        <v>32</v>
      </c>
      <c r="B74" s="4">
        <v>-2.7112369030589747</v>
      </c>
      <c r="C74" s="11">
        <v>295.76091511286495</v>
      </c>
      <c r="D74" s="4">
        <v>-3.1618604906707013</v>
      </c>
      <c r="E74" s="4">
        <f aca="true" t="shared" si="32" ref="E74:E105">SQRT(B74^2+D74^2)</f>
        <v>4.165113120549451</v>
      </c>
      <c r="F74" s="182">
        <f aca="true" t="shared" si="33" ref="F74:F105">-B74*$E$28*(1-$E$32)/$E$29/$E$33</f>
        <v>0.45187281717649574</v>
      </c>
      <c r="G74" s="58">
        <f t="shared" si="29"/>
        <v>49.29348585214416</v>
      </c>
      <c r="H74" s="60">
        <f t="shared" si="30"/>
        <v>0.5269767484451169</v>
      </c>
      <c r="I74" s="60">
        <f t="shared" si="31"/>
        <v>0.6941855200915752</v>
      </c>
      <c r="J74" s="41">
        <f aca="true" t="shared" si="34" ref="J74:J105">E74*E$28/E$29</f>
        <v>4.165113120549451</v>
      </c>
      <c r="K74" s="18">
        <f aca="true" t="shared" si="35" ref="K74:K105">E$35*E$13/120*F74^2/E$7*E$6*E$9*(E$9-1)*E$4/E$5</f>
        <v>85.41595398454785</v>
      </c>
      <c r="L74" s="18">
        <f aca="true" t="shared" si="36" ref="L74:L105">E$36*E$13/6*F74^2/E$8*E$6*E$4/E$5*(1+(G74*E$4/F74)^2/15)</f>
        <v>567.449778764907</v>
      </c>
      <c r="M74" s="15">
        <f aca="true" t="shared" si="37" ref="M74:M105">E$37*E$13/8*H74^2/E$8*E$6*E$5/E$4</f>
        <v>3.373735300630986</v>
      </c>
      <c r="N74" s="18">
        <f aca="true" t="shared" si="38" ref="N74:N105">E$13*E$14*(E$11/E$10)^2*J74*(1-E$32)/E$33^2*(E$19/2/PI())^2/E$18*LN((E$17+E$18*J74)/(E$17+E$18*E$32*J74))</f>
        <v>1760.4807791538808</v>
      </c>
      <c r="O74" s="18">
        <f aca="true" t="shared" si="39" ref="O74:O105">(Z74+AA74+AB74+AC74+AD74)/5</f>
        <v>836.1590344727371</v>
      </c>
      <c r="P74" s="11">
        <f aca="true" t="shared" si="40" ref="P74:P105">(AE74+AF74+AG74+AH74+AI74)/5</f>
        <v>19.7552456850947</v>
      </c>
      <c r="Q74" s="83">
        <f aca="true" t="shared" si="41" ref="Q74:Q105">SUM(K74:P74)</f>
        <v>3272.6345273617985</v>
      </c>
      <c r="R74" s="113">
        <f t="shared" si="28"/>
        <v>1.5418503902164214E-05</v>
      </c>
      <c r="S74" s="62">
        <f aca="true" t="shared" si="42" ref="S74:S105">Q74*R74</f>
        <v>0.05045912823048523</v>
      </c>
      <c r="T74" s="24"/>
      <c r="U74" s="54">
        <f aca="true" t="shared" si="43" ref="U74:U105">SQRT(($B74-$C74*0.8*$E$4)^2+$D74^2)*$E$28/$E$29</f>
        <v>5.515645534119213</v>
      </c>
      <c r="V74" s="55">
        <f aca="true" t="shared" si="44" ref="V74:V105">SQRT(($B74-$C74*0.4*$E$4)^2+$D74^2)*$E$28/$E$29</f>
        <v>4.802904567290479</v>
      </c>
      <c r="W74" s="55">
        <f aca="true" t="shared" si="45" ref="W74:W105">SQRT(($B74)^2+$D74^2)*$E$28/$E$29</f>
        <v>4.165113120549451</v>
      </c>
      <c r="X74" s="55">
        <f aca="true" t="shared" si="46" ref="X74:X105">SQRT(($B74+$C74*0.4*$E$4)^2+$D74^2)*$E$28/$E$29</f>
        <v>3.641863634386871</v>
      </c>
      <c r="Y74" s="56">
        <f aca="true" t="shared" si="47" ref="Y74:Y105">SQRT(($B74+$C74*0.8*$E$4)^2+$D74^2)*$E$28/$E$29</f>
        <v>3.2882978204519175</v>
      </c>
      <c r="Z74" s="103">
        <f aca="true" t="shared" si="48" ref="Z74:Z105">$E$38*$E$13*$E$14*$E$16/$E$33*2/3*$E$20/PI()*($E$21*$E$22*LN((U74+$E$22)/($E$32*U74+$E$22))+$E$23*U74*(1-$E$32)+$E$24*U74^2/2*(1-$E$32^2))</f>
        <v>883.9787228900828</v>
      </c>
      <c r="AA74" s="103">
        <f aca="true" t="shared" si="49" ref="AA74:AA105">$E$38*$E$13*$E$14*$E$16/$E$33*2/3*$E$20/PI()*($E$21*$E$22*LN((V74+$E$22)/($E$32*V74+$E$22))+$E$23*V74*(1-$E$32)+$E$24*V74^2/2*(1-$E$32^2))</f>
        <v>869.6797268679559</v>
      </c>
      <c r="AB74" s="103">
        <f aca="true" t="shared" si="50" ref="AB74:AB105">$E$38*$E$13*$E$14*$E$16/$E$33*2/3*$E$20/PI()*($E$21*$E$22*LN((W74+$E$22)/($E$32*W74+$E$22))+$E$23*W74*(1-$E$32)+$E$24*W74^2/2*(1-$E$32^2))</f>
        <v>841.4960260830625</v>
      </c>
      <c r="AC74" s="103">
        <f aca="true" t="shared" si="51" ref="AC74:AC105">$E$38*$E$13*$E$14*$E$16/$E$33*2/3*$E$20/PI()*($E$21*$E$22*LN((X74+$E$22)/($E$32*X74+$E$22))+$E$23*X74*(1-$E$32)+$E$24*X74^2/2*(1-$E$32^2))</f>
        <v>807.2857542371547</v>
      </c>
      <c r="AD74" s="103">
        <f aca="true" t="shared" si="52" ref="AD74:AD105">$E$38*$E$13*$E$14*$E$16/$E$33*2/3*$E$20/PI()*($E$21*$E$22*LN((Y74+$E$22)/($E$32*Y74+$E$22))+$E$23*Y74*(1-$E$32)+$E$24*Y74^2/2*(1-$E$32^2))</f>
        <v>778.3549422854289</v>
      </c>
      <c r="AE74" s="51">
        <f aca="true" t="shared" si="53" ref="AE74:AE105">1/9/PI()*$E$20/$E$33*$E$27^2*U74*(3*U74+4*$E$26)/($E$25*$E$26*$E$13*$E$14*$E$16*16*$E$4^2*$E$5^2)</f>
        <v>30.847176329796483</v>
      </c>
      <c r="AF74" s="52">
        <f aca="true" t="shared" si="54" ref="AF74:AF105">1/9/PI()*$E$20/$E$33*$E$27^2*V74*(3*V74+4*$E$26)/($E$25*$E$26*$E$13*$E$14*$E$16*16*$E$4^2*$E$5^2)</f>
        <v>23.764319095641287</v>
      </c>
      <c r="AG74" s="52">
        <f aca="true" t="shared" si="55" ref="AG74:AG105">1/9/PI()*$E$20/$E$33*$E$27^2*W74*(3*W74+4*$E$26)/($E$25*$E$26*$E$13*$E$14*$E$16*16*$E$4^2*$E$5^2)</f>
        <v>18.20547726552925</v>
      </c>
      <c r="AH74" s="52">
        <f aca="true" t="shared" si="56" ref="AH74:AH105">1/9/PI()*$E$20/$E$33*$E$27^2*X74*(3*X74+4*$E$26)/($E$25*$E$26*$E$13*$E$14*$E$16*16*$E$4^2*$E$5^2)</f>
        <v>14.194528355672352</v>
      </c>
      <c r="AI74" s="53">
        <f aca="true" t="shared" si="57" ref="AI74:AI105">1/9/PI()*$E$20/$E$33*$E$27^2*Y74*(3*Y74+4*$E$26)/($E$25*$E$26*$E$13*$E$14*$E$16*16*$E$4^2*$E$5^2)</f>
        <v>11.764727378834133</v>
      </c>
      <c r="AJ74" s="24"/>
      <c r="BY74"/>
    </row>
    <row r="75" spans="1:77" ht="16.5">
      <c r="A75" s="97">
        <v>33</v>
      </c>
      <c r="B75" s="4">
        <v>-2.669278910699692</v>
      </c>
      <c r="C75" s="11">
        <v>292.2450183841966</v>
      </c>
      <c r="D75" s="4">
        <v>-3.2213535043073547</v>
      </c>
      <c r="E75" s="4">
        <f t="shared" si="32"/>
        <v>4.18355928639949</v>
      </c>
      <c r="F75" s="182">
        <f t="shared" si="33"/>
        <v>0.4448798184499486</v>
      </c>
      <c r="G75" s="58">
        <f t="shared" si="29"/>
        <v>48.70750306403277</v>
      </c>
      <c r="H75" s="60">
        <f t="shared" si="30"/>
        <v>0.5368922507178924</v>
      </c>
      <c r="I75" s="60">
        <f t="shared" si="31"/>
        <v>0.6972598810665815</v>
      </c>
      <c r="J75" s="41">
        <f t="shared" si="34"/>
        <v>4.18355928639949</v>
      </c>
      <c r="K75" s="18">
        <f t="shared" si="35"/>
        <v>82.79268591398805</v>
      </c>
      <c r="L75" s="18">
        <f t="shared" si="36"/>
        <v>550.2002757469797</v>
      </c>
      <c r="M75" s="15">
        <f t="shared" si="37"/>
        <v>3.5018889478807913</v>
      </c>
      <c r="N75" s="18">
        <f t="shared" si="38"/>
        <v>1773.5381744543333</v>
      </c>
      <c r="O75" s="18">
        <f t="shared" si="39"/>
        <v>837.7896637152871</v>
      </c>
      <c r="P75" s="11">
        <f t="shared" si="40"/>
        <v>19.87043354210842</v>
      </c>
      <c r="Q75" s="83">
        <f t="shared" si="41"/>
        <v>3267.6931223205775</v>
      </c>
      <c r="R75" s="113">
        <f aca="true" t="shared" si="58" ref="R75:R104">K$32*(A76-A74)/2</f>
        <v>1.5418503902164214E-05</v>
      </c>
      <c r="S75" s="62">
        <f t="shared" si="42"/>
        <v>0.05038293915757499</v>
      </c>
      <c r="T75" s="24"/>
      <c r="U75" s="54">
        <f t="shared" si="43"/>
        <v>5.498417178552677</v>
      </c>
      <c r="V75" s="55">
        <f t="shared" si="44"/>
        <v>4.803054572689054</v>
      </c>
      <c r="W75" s="55">
        <f t="shared" si="45"/>
        <v>4.18355928639949</v>
      </c>
      <c r="X75" s="55">
        <f t="shared" si="46"/>
        <v>3.678463904019408</v>
      </c>
      <c r="Y75" s="56">
        <f t="shared" si="47"/>
        <v>3.3400776037829005</v>
      </c>
      <c r="Z75" s="103">
        <f t="shared" si="48"/>
        <v>883.8449114450821</v>
      </c>
      <c r="AA75" s="103">
        <f t="shared" si="49"/>
        <v>869.6846350425694</v>
      </c>
      <c r="AB75" s="103">
        <f t="shared" si="50"/>
        <v>842.5180178551961</v>
      </c>
      <c r="AC75" s="103">
        <f t="shared" si="51"/>
        <v>810.009803436946</v>
      </c>
      <c r="AD75" s="103">
        <f t="shared" si="52"/>
        <v>782.8909507966422</v>
      </c>
      <c r="AE75" s="51">
        <f t="shared" si="53"/>
        <v>30.66513000167081</v>
      </c>
      <c r="AF75" s="52">
        <f t="shared" si="54"/>
        <v>23.765713075481294</v>
      </c>
      <c r="AG75" s="52">
        <f t="shared" si="55"/>
        <v>18.355914835499025</v>
      </c>
      <c r="AH75" s="52">
        <f t="shared" si="56"/>
        <v>14.45897361701614</v>
      </c>
      <c r="AI75" s="53">
        <f t="shared" si="57"/>
        <v>12.106436180874816</v>
      </c>
      <c r="AJ75" s="24"/>
      <c r="BY75"/>
    </row>
    <row r="76" spans="1:77" ht="16.5">
      <c r="A76" s="97">
        <v>34</v>
      </c>
      <c r="B76" s="4">
        <v>-2.6375447342258767</v>
      </c>
      <c r="C76" s="11">
        <v>287.200924963392</v>
      </c>
      <c r="D76" s="4">
        <v>-3.285142488990785</v>
      </c>
      <c r="E76" s="4">
        <f t="shared" si="32"/>
        <v>4.212932873665948</v>
      </c>
      <c r="F76" s="182">
        <f t="shared" si="33"/>
        <v>0.4395907890376461</v>
      </c>
      <c r="G76" s="58">
        <f aca="true" t="shared" si="59" ref="G76:G107">C76*$E$28*(1-$E$32)/$E$29/$E$33</f>
        <v>47.86682082723201</v>
      </c>
      <c r="H76" s="60">
        <f aca="true" t="shared" si="60" ref="H76:H107">-D76*$E$28*(1-$E$32)/$E$29/$E$33</f>
        <v>0.5475237481651308</v>
      </c>
      <c r="I76" s="60">
        <f aca="true" t="shared" si="61" ref="I76:I107">E76*$E$28*(1-$E$32)/$E$29/$E$33</f>
        <v>0.7021554789443246</v>
      </c>
      <c r="J76" s="41">
        <f t="shared" si="34"/>
        <v>4.212932873665948</v>
      </c>
      <c r="K76" s="18">
        <f t="shared" si="35"/>
        <v>80.83579800653133</v>
      </c>
      <c r="L76" s="18">
        <f t="shared" si="36"/>
        <v>536.9360487523531</v>
      </c>
      <c r="M76" s="15">
        <f t="shared" si="37"/>
        <v>3.6419503449459616</v>
      </c>
      <c r="N76" s="18">
        <f t="shared" si="38"/>
        <v>1794.3957745601824</v>
      </c>
      <c r="O76" s="18">
        <f t="shared" si="39"/>
        <v>839.8949260038005</v>
      </c>
      <c r="P76" s="11">
        <f t="shared" si="40"/>
        <v>20.060392242366397</v>
      </c>
      <c r="Q76" s="83">
        <f t="shared" si="41"/>
        <v>3275.76488991018</v>
      </c>
      <c r="R76" s="113">
        <f t="shared" si="58"/>
        <v>1.5418503902164214E-05</v>
      </c>
      <c r="S76" s="62">
        <f t="shared" si="42"/>
        <v>0.05050739373765264</v>
      </c>
      <c r="T76" s="24"/>
      <c r="U76" s="54">
        <f t="shared" si="43"/>
        <v>5.4857922459911075</v>
      </c>
      <c r="V76" s="55">
        <f t="shared" si="44"/>
        <v>4.811509519088599</v>
      </c>
      <c r="W76" s="55">
        <f t="shared" si="45"/>
        <v>4.212932873665948</v>
      </c>
      <c r="X76" s="55">
        <f t="shared" si="46"/>
        <v>3.7267217770288723</v>
      </c>
      <c r="Y76" s="56">
        <f t="shared" si="47"/>
        <v>3.401408424223448</v>
      </c>
      <c r="Z76" s="103">
        <f t="shared" si="48"/>
        <v>883.7402198193907</v>
      </c>
      <c r="AA76" s="103">
        <f t="shared" si="49"/>
        <v>869.9599812591707</v>
      </c>
      <c r="AB76" s="103">
        <f t="shared" si="50"/>
        <v>844.1198054396027</v>
      </c>
      <c r="AC76" s="103">
        <f t="shared" si="51"/>
        <v>813.5246852761379</v>
      </c>
      <c r="AD76" s="103">
        <f t="shared" si="52"/>
        <v>788.1299382247006</v>
      </c>
      <c r="AE76" s="51">
        <f t="shared" si="53"/>
        <v>30.532067468985023</v>
      </c>
      <c r="AF76" s="52">
        <f t="shared" si="54"/>
        <v>23.84434956193234</v>
      </c>
      <c r="AG76" s="52">
        <f t="shared" si="55"/>
        <v>18.596741579542687</v>
      </c>
      <c r="AH76" s="52">
        <f t="shared" si="56"/>
        <v>14.811352212618278</v>
      </c>
      <c r="AI76" s="53">
        <f t="shared" si="57"/>
        <v>12.517450388753666</v>
      </c>
      <c r="AJ76" s="24"/>
      <c r="BY76"/>
    </row>
    <row r="77" spans="1:77" ht="16.5">
      <c r="A77" s="97">
        <v>35</v>
      </c>
      <c r="B77" s="4">
        <v>-2.6092980206098773</v>
      </c>
      <c r="C77" s="11">
        <v>279.6282082739125</v>
      </c>
      <c r="D77" s="4">
        <v>-3.360034817120199</v>
      </c>
      <c r="E77" s="4">
        <f t="shared" si="32"/>
        <v>4.254206169500791</v>
      </c>
      <c r="F77" s="182">
        <f t="shared" si="33"/>
        <v>0.43488300343497954</v>
      </c>
      <c r="G77" s="58">
        <f t="shared" si="59"/>
        <v>46.60470137898542</v>
      </c>
      <c r="H77" s="60">
        <f t="shared" si="60"/>
        <v>0.5600058028533664</v>
      </c>
      <c r="I77" s="60">
        <f t="shared" si="61"/>
        <v>0.7090343615834651</v>
      </c>
      <c r="J77" s="41">
        <f t="shared" si="34"/>
        <v>4.254206169500791</v>
      </c>
      <c r="K77" s="18">
        <f t="shared" si="35"/>
        <v>79.11365172955108</v>
      </c>
      <c r="L77" s="18">
        <f t="shared" si="36"/>
        <v>524.7688232793444</v>
      </c>
      <c r="M77" s="15">
        <f t="shared" si="37"/>
        <v>3.8098962821854925</v>
      </c>
      <c r="N77" s="18">
        <f t="shared" si="38"/>
        <v>1823.8373017212211</v>
      </c>
      <c r="O77" s="18">
        <f t="shared" si="39"/>
        <v>842.5807126730242</v>
      </c>
      <c r="P77" s="11">
        <f t="shared" si="40"/>
        <v>20.32599535209149</v>
      </c>
      <c r="Q77" s="83">
        <f t="shared" si="41"/>
        <v>3294.4363810374175</v>
      </c>
      <c r="R77" s="113">
        <f t="shared" si="58"/>
        <v>1.5418503902164214E-05</v>
      </c>
      <c r="S77" s="62">
        <f t="shared" si="42"/>
        <v>0.050795280196457175</v>
      </c>
      <c r="T77" s="24"/>
      <c r="U77" s="54">
        <f t="shared" si="43"/>
        <v>5.471942320053327</v>
      </c>
      <c r="V77" s="55">
        <f t="shared" si="44"/>
        <v>4.8259282995288295</v>
      </c>
      <c r="W77" s="55">
        <f t="shared" si="45"/>
        <v>4.254206169500791</v>
      </c>
      <c r="X77" s="55">
        <f t="shared" si="46"/>
        <v>3.790542348433361</v>
      </c>
      <c r="Y77" s="56">
        <f t="shared" si="47"/>
        <v>3.4784202506507977</v>
      </c>
      <c r="Z77" s="103">
        <f t="shared" si="48"/>
        <v>883.6189137291119</v>
      </c>
      <c r="AA77" s="103">
        <f t="shared" si="49"/>
        <v>870.423657632433</v>
      </c>
      <c r="AB77" s="103">
        <f t="shared" si="50"/>
        <v>846.3173719931915</v>
      </c>
      <c r="AC77" s="103">
        <f t="shared" si="51"/>
        <v>818.0393619625505</v>
      </c>
      <c r="AD77" s="103">
        <f t="shared" si="52"/>
        <v>794.5042580478338</v>
      </c>
      <c r="AE77" s="51">
        <f t="shared" si="53"/>
        <v>30.38642562199557</v>
      </c>
      <c r="AF77" s="52">
        <f t="shared" si="54"/>
        <v>23.978751929038218</v>
      </c>
      <c r="AG77" s="52">
        <f t="shared" si="55"/>
        <v>18.93776880733207</v>
      </c>
      <c r="AH77" s="52">
        <f t="shared" si="56"/>
        <v>15.283840199950713</v>
      </c>
      <c r="AI77" s="53">
        <f t="shared" si="57"/>
        <v>13.043190202140885</v>
      </c>
      <c r="AJ77" s="24"/>
      <c r="BY77"/>
    </row>
    <row r="78" spans="1:77" ht="16.5">
      <c r="A78" s="97">
        <v>36</v>
      </c>
      <c r="B78" s="4">
        <v>-2.5764540293352063</v>
      </c>
      <c r="C78" s="11">
        <v>273.9471788397309</v>
      </c>
      <c r="D78" s="4">
        <v>-3.4458735258073268</v>
      </c>
      <c r="E78" s="4">
        <f t="shared" si="32"/>
        <v>4.302575940194134</v>
      </c>
      <c r="F78" s="182">
        <f t="shared" si="33"/>
        <v>0.4294090048892011</v>
      </c>
      <c r="G78" s="58">
        <f t="shared" si="59"/>
        <v>45.65786313995515</v>
      </c>
      <c r="H78" s="60">
        <f t="shared" si="60"/>
        <v>0.5743122543012211</v>
      </c>
      <c r="I78" s="60">
        <f t="shared" si="61"/>
        <v>0.7170959900323557</v>
      </c>
      <c r="J78" s="41">
        <f t="shared" si="34"/>
        <v>4.302575940194134</v>
      </c>
      <c r="K78" s="18">
        <f t="shared" si="35"/>
        <v>77.13453350813136</v>
      </c>
      <c r="L78" s="18">
        <f t="shared" si="36"/>
        <v>511.2996556283393</v>
      </c>
      <c r="M78" s="15">
        <f t="shared" si="37"/>
        <v>4.007045414224118</v>
      </c>
      <c r="N78" s="18">
        <f t="shared" si="38"/>
        <v>1858.5387583831327</v>
      </c>
      <c r="O78" s="18">
        <f t="shared" si="39"/>
        <v>845.5128709057902</v>
      </c>
      <c r="P78" s="11">
        <f t="shared" si="40"/>
        <v>20.67453656989251</v>
      </c>
      <c r="Q78" s="83">
        <f t="shared" si="41"/>
        <v>3317.1674004095103</v>
      </c>
      <c r="R78" s="113">
        <f t="shared" si="58"/>
        <v>1.5418503902164214E-05</v>
      </c>
      <c r="S78" s="62">
        <f t="shared" si="42"/>
        <v>0.051145758507345956</v>
      </c>
      <c r="T78" s="24"/>
      <c r="U78" s="54">
        <f t="shared" si="43"/>
        <v>5.472406664643446</v>
      </c>
      <c r="V78" s="55">
        <f t="shared" si="44"/>
        <v>4.850613934778308</v>
      </c>
      <c r="W78" s="55">
        <f t="shared" si="45"/>
        <v>4.302575940194134</v>
      </c>
      <c r="X78" s="55">
        <f t="shared" si="46"/>
        <v>3.8598377211807517</v>
      </c>
      <c r="Y78" s="56">
        <f t="shared" si="47"/>
        <v>3.561884063582451</v>
      </c>
      <c r="Z78" s="103">
        <f t="shared" si="48"/>
        <v>883.6230901981404</v>
      </c>
      <c r="AA78" s="103">
        <f t="shared" si="49"/>
        <v>871.2002620873494</v>
      </c>
      <c r="AB78" s="103">
        <f t="shared" si="50"/>
        <v>848.8139074753321</v>
      </c>
      <c r="AC78" s="103">
        <f t="shared" si="51"/>
        <v>822.7695398165615</v>
      </c>
      <c r="AD78" s="103">
        <f t="shared" si="52"/>
        <v>801.1575549515678</v>
      </c>
      <c r="AE78" s="51">
        <f t="shared" si="53"/>
        <v>30.391302913752718</v>
      </c>
      <c r="AF78" s="52">
        <f t="shared" si="54"/>
        <v>24.209728398559943</v>
      </c>
      <c r="AG78" s="52">
        <f t="shared" si="55"/>
        <v>19.34135426015037</v>
      </c>
      <c r="AH78" s="52">
        <f t="shared" si="56"/>
        <v>15.8052047668336</v>
      </c>
      <c r="AI78" s="53">
        <f t="shared" si="57"/>
        <v>13.625092510165922</v>
      </c>
      <c r="AJ78" s="24"/>
      <c r="BY78"/>
    </row>
    <row r="79" spans="1:77" ht="16.5">
      <c r="A79" s="97">
        <v>37</v>
      </c>
      <c r="B79" s="4">
        <v>-2.5352834640695328</v>
      </c>
      <c r="C79" s="11">
        <v>270.0787957741034</v>
      </c>
      <c r="D79" s="4">
        <v>-3.5385001643441343</v>
      </c>
      <c r="E79" s="4">
        <f t="shared" si="32"/>
        <v>4.3530042104560245</v>
      </c>
      <c r="F79" s="182">
        <f t="shared" si="33"/>
        <v>0.42254724401158883</v>
      </c>
      <c r="G79" s="58">
        <f t="shared" si="59"/>
        <v>45.01313262901724</v>
      </c>
      <c r="H79" s="60">
        <f t="shared" si="60"/>
        <v>0.589750027390689</v>
      </c>
      <c r="I79" s="60">
        <f t="shared" si="61"/>
        <v>0.7255007017426707</v>
      </c>
      <c r="J79" s="41">
        <f t="shared" si="34"/>
        <v>4.3530042104560245</v>
      </c>
      <c r="K79" s="18">
        <f t="shared" si="35"/>
        <v>74.68907986583683</v>
      </c>
      <c r="L79" s="18">
        <f t="shared" si="36"/>
        <v>495.1684670679195</v>
      </c>
      <c r="M79" s="15">
        <f t="shared" si="37"/>
        <v>4.225363125086553</v>
      </c>
      <c r="N79" s="18">
        <f t="shared" si="38"/>
        <v>1894.9419703400843</v>
      </c>
      <c r="O79" s="18">
        <f t="shared" si="39"/>
        <v>848.4390480419027</v>
      </c>
      <c r="P79" s="11">
        <f t="shared" si="40"/>
        <v>21.063317267886813</v>
      </c>
      <c r="Q79" s="83">
        <f t="shared" si="41"/>
        <v>3338.5272457087162</v>
      </c>
      <c r="R79" s="113">
        <f t="shared" si="58"/>
        <v>1.5418503902164214E-05</v>
      </c>
      <c r="S79" s="62">
        <f t="shared" si="42"/>
        <v>0.051475095365441384</v>
      </c>
      <c r="T79" s="24"/>
      <c r="U79" s="54">
        <f t="shared" si="43"/>
        <v>5.481536258947783</v>
      </c>
      <c r="V79" s="55">
        <f t="shared" si="44"/>
        <v>4.880201384226984</v>
      </c>
      <c r="W79" s="55">
        <f t="shared" si="45"/>
        <v>4.3530042104560245</v>
      </c>
      <c r="X79" s="55">
        <f t="shared" si="46"/>
        <v>3.929895682466642</v>
      </c>
      <c r="Y79" s="56">
        <f t="shared" si="47"/>
        <v>3.6472823865279786</v>
      </c>
      <c r="Z79" s="103">
        <f t="shared" si="48"/>
        <v>883.7036623067249</v>
      </c>
      <c r="AA79" s="103">
        <f t="shared" si="49"/>
        <v>872.1024290581211</v>
      </c>
      <c r="AB79" s="103">
        <f t="shared" si="50"/>
        <v>851.3262271159115</v>
      </c>
      <c r="AC79" s="103">
        <f t="shared" si="51"/>
        <v>827.3706909794095</v>
      </c>
      <c r="AD79" s="103">
        <f t="shared" si="52"/>
        <v>807.6922307493458</v>
      </c>
      <c r="AE79" s="51">
        <f t="shared" si="53"/>
        <v>30.487275793153376</v>
      </c>
      <c r="AF79" s="52">
        <f t="shared" si="54"/>
        <v>24.488022396946146</v>
      </c>
      <c r="AG79" s="52">
        <f t="shared" si="55"/>
        <v>19.766622357288856</v>
      </c>
      <c r="AH79" s="52">
        <f t="shared" si="56"/>
        <v>16.34113857108603</v>
      </c>
      <c r="AI79" s="53">
        <f t="shared" si="57"/>
        <v>14.233527220959658</v>
      </c>
      <c r="AJ79" s="24"/>
      <c r="BY79"/>
    </row>
    <row r="80" spans="1:77" ht="16.5">
      <c r="A80" s="97">
        <v>38</v>
      </c>
      <c r="B80" s="4">
        <v>-2.4859101785173223</v>
      </c>
      <c r="C80" s="11">
        <v>267.629859111193</v>
      </c>
      <c r="D80" s="4">
        <v>-3.634620734515027</v>
      </c>
      <c r="E80" s="4">
        <f t="shared" si="32"/>
        <v>4.403432445198017</v>
      </c>
      <c r="F80" s="182">
        <f t="shared" si="33"/>
        <v>0.4143183630862204</v>
      </c>
      <c r="G80" s="58">
        <f t="shared" si="59"/>
        <v>44.60497651853216</v>
      </c>
      <c r="H80" s="60">
        <f t="shared" si="60"/>
        <v>0.6057701224191713</v>
      </c>
      <c r="I80" s="60">
        <f t="shared" si="61"/>
        <v>0.7339054075330028</v>
      </c>
      <c r="J80" s="41">
        <f t="shared" si="34"/>
        <v>4.403432445198017</v>
      </c>
      <c r="K80" s="18">
        <f t="shared" si="35"/>
        <v>71.80834651761727</v>
      </c>
      <c r="L80" s="18">
        <f t="shared" si="36"/>
        <v>476.4998536104011</v>
      </c>
      <c r="M80" s="15">
        <f t="shared" si="37"/>
        <v>4.458038320134663</v>
      </c>
      <c r="N80" s="18">
        <f t="shared" si="38"/>
        <v>1931.5722984239464</v>
      </c>
      <c r="O80" s="18">
        <f t="shared" si="39"/>
        <v>851.2569064071843</v>
      </c>
      <c r="P80" s="11">
        <f t="shared" si="40"/>
        <v>21.470751594872794</v>
      </c>
      <c r="Q80" s="83">
        <f t="shared" si="41"/>
        <v>3357.066194874156</v>
      </c>
      <c r="R80" s="113">
        <f t="shared" si="58"/>
        <v>1.5418503902164214E-05</v>
      </c>
      <c r="S80" s="62">
        <f t="shared" si="42"/>
        <v>0.051760938225490744</v>
      </c>
      <c r="T80" s="24"/>
      <c r="U80" s="54">
        <f t="shared" si="43"/>
        <v>5.495644734011299</v>
      </c>
      <c r="V80" s="55">
        <f t="shared" si="44"/>
        <v>4.911913208009907</v>
      </c>
      <c r="W80" s="55">
        <f t="shared" si="45"/>
        <v>4.403432445198017</v>
      </c>
      <c r="X80" s="55">
        <f t="shared" si="46"/>
        <v>3.999010984189384</v>
      </c>
      <c r="Y80" s="56">
        <f t="shared" si="47"/>
        <v>3.732627227537792</v>
      </c>
      <c r="Z80" s="103">
        <f t="shared" si="48"/>
        <v>883.8224019843055</v>
      </c>
      <c r="AA80" s="103">
        <f t="shared" si="49"/>
        <v>873.0347175076377</v>
      </c>
      <c r="AB80" s="103">
        <f t="shared" si="50"/>
        <v>853.7463760420019</v>
      </c>
      <c r="AC80" s="103">
        <f t="shared" si="51"/>
        <v>831.7322124669802</v>
      </c>
      <c r="AD80" s="103">
        <f t="shared" si="52"/>
        <v>813.9488240349958</v>
      </c>
      <c r="AE80" s="51">
        <f t="shared" si="53"/>
        <v>30.635884660700718</v>
      </c>
      <c r="AF80" s="52">
        <f t="shared" si="54"/>
        <v>24.78805637109312</v>
      </c>
      <c r="AG80" s="52">
        <f t="shared" si="55"/>
        <v>20.19649108689016</v>
      </c>
      <c r="AH80" s="52">
        <f t="shared" si="56"/>
        <v>16.878562739561247</v>
      </c>
      <c r="AI80" s="53">
        <f t="shared" si="57"/>
        <v>14.854763116118729</v>
      </c>
      <c r="AJ80" s="24"/>
      <c r="BY80"/>
    </row>
    <row r="81" spans="1:77" ht="16.5">
      <c r="A81" s="97">
        <v>39</v>
      </c>
      <c r="B81" s="4">
        <v>-2.4287738043023666</v>
      </c>
      <c r="C81" s="11">
        <v>266.71740499918525</v>
      </c>
      <c r="D81" s="4">
        <v>-3.7312804857203368</v>
      </c>
      <c r="E81" s="4">
        <f t="shared" si="32"/>
        <v>4.452122668523722</v>
      </c>
      <c r="F81" s="182">
        <f t="shared" si="33"/>
        <v>0.40479563405039437</v>
      </c>
      <c r="G81" s="58">
        <f t="shared" si="59"/>
        <v>44.45290083319754</v>
      </c>
      <c r="H81" s="60">
        <f t="shared" si="60"/>
        <v>0.6218800809533894</v>
      </c>
      <c r="I81" s="60">
        <f t="shared" si="61"/>
        <v>0.7420204447539537</v>
      </c>
      <c r="J81" s="41">
        <f t="shared" si="34"/>
        <v>4.452122668523722</v>
      </c>
      <c r="K81" s="18">
        <f t="shared" si="35"/>
        <v>68.54538211060779</v>
      </c>
      <c r="L81" s="18">
        <f t="shared" si="36"/>
        <v>455.6425699829597</v>
      </c>
      <c r="M81" s="15">
        <f t="shared" si="37"/>
        <v>4.698306999403219</v>
      </c>
      <c r="N81" s="18">
        <f t="shared" si="38"/>
        <v>1967.1533620509413</v>
      </c>
      <c r="O81" s="18">
        <f t="shared" si="39"/>
        <v>853.8862716803867</v>
      </c>
      <c r="P81" s="11">
        <f t="shared" si="40"/>
        <v>21.88252792178238</v>
      </c>
      <c r="Q81" s="83">
        <f t="shared" si="41"/>
        <v>3371.808420746081</v>
      </c>
      <c r="R81" s="113">
        <f t="shared" si="58"/>
        <v>1.5418503902164214E-05</v>
      </c>
      <c r="S81" s="62">
        <f t="shared" si="42"/>
        <v>0.05198824129262361</v>
      </c>
      <c r="T81" s="24"/>
      <c r="U81" s="54">
        <f t="shared" si="43"/>
        <v>5.513710037956039</v>
      </c>
      <c r="V81" s="55">
        <f t="shared" si="44"/>
        <v>4.9443382118730765</v>
      </c>
      <c r="W81" s="55">
        <f t="shared" si="45"/>
        <v>4.452122668523722</v>
      </c>
      <c r="X81" s="55">
        <f t="shared" si="46"/>
        <v>4.065187091542132</v>
      </c>
      <c r="Y81" s="56">
        <f t="shared" si="47"/>
        <v>3.8156951993525694</v>
      </c>
      <c r="Z81" s="103">
        <f t="shared" si="48"/>
        <v>883.9642109943514</v>
      </c>
      <c r="AA81" s="103">
        <f t="shared" si="49"/>
        <v>873.9509279131989</v>
      </c>
      <c r="AB81" s="103">
        <f t="shared" si="50"/>
        <v>855.9958180327901</v>
      </c>
      <c r="AC81" s="103">
        <f t="shared" si="51"/>
        <v>835.7434383414661</v>
      </c>
      <c r="AD81" s="103">
        <f t="shared" si="52"/>
        <v>819.7769631201268</v>
      </c>
      <c r="AE81" s="51">
        <f t="shared" si="53"/>
        <v>30.826697806564603</v>
      </c>
      <c r="AF81" s="52">
        <f t="shared" si="54"/>
        <v>25.09671922066474</v>
      </c>
      <c r="AG81" s="52">
        <f t="shared" si="55"/>
        <v>20.615910177124622</v>
      </c>
      <c r="AH81" s="52">
        <f t="shared" si="56"/>
        <v>17.401231583218248</v>
      </c>
      <c r="AI81" s="53">
        <f t="shared" si="57"/>
        <v>15.47208082133969</v>
      </c>
      <c r="AJ81" s="24"/>
      <c r="BY81"/>
    </row>
    <row r="82" spans="1:77" ht="16.5">
      <c r="A82" s="97">
        <v>40</v>
      </c>
      <c r="B82" s="4">
        <v>-2.3645929712935825</v>
      </c>
      <c r="C82" s="11">
        <v>267.68052309683566</v>
      </c>
      <c r="D82" s="4">
        <v>-3.826948792718716</v>
      </c>
      <c r="E82" s="4">
        <f t="shared" si="32"/>
        <v>4.498537204690237</v>
      </c>
      <c r="F82" s="182">
        <f t="shared" si="33"/>
        <v>0.3940988285489304</v>
      </c>
      <c r="G82" s="58">
        <f t="shared" si="59"/>
        <v>44.61342051613927</v>
      </c>
      <c r="H82" s="60">
        <f t="shared" si="60"/>
        <v>0.6378247987864527</v>
      </c>
      <c r="I82" s="60">
        <f t="shared" si="61"/>
        <v>0.7497562007817061</v>
      </c>
      <c r="J82" s="41">
        <f t="shared" si="34"/>
        <v>4.498537204690237</v>
      </c>
      <c r="K82" s="18">
        <f t="shared" si="35"/>
        <v>64.97059591352979</v>
      </c>
      <c r="L82" s="18">
        <f t="shared" si="36"/>
        <v>433.093354309464</v>
      </c>
      <c r="M82" s="15">
        <f t="shared" si="37"/>
        <v>4.942320439837415</v>
      </c>
      <c r="N82" s="18">
        <f t="shared" si="38"/>
        <v>2001.2643973574457</v>
      </c>
      <c r="O82" s="18">
        <f t="shared" si="39"/>
        <v>856.31122018586</v>
      </c>
      <c r="P82" s="11">
        <f t="shared" si="40"/>
        <v>22.296575061392566</v>
      </c>
      <c r="Q82" s="83">
        <f t="shared" si="41"/>
        <v>3382.8784632675292</v>
      </c>
      <c r="R82" s="113">
        <f t="shared" si="58"/>
        <v>1.5418503902164214E-05</v>
      </c>
      <c r="S82" s="62">
        <f t="shared" si="42"/>
        <v>0.05215892478643768</v>
      </c>
      <c r="T82" s="24"/>
      <c r="U82" s="54">
        <f t="shared" si="43"/>
        <v>5.536624890388826</v>
      </c>
      <c r="V82" s="55">
        <f t="shared" si="44"/>
        <v>4.977549583134937</v>
      </c>
      <c r="W82" s="55">
        <f t="shared" si="45"/>
        <v>4.498537204690237</v>
      </c>
      <c r="X82" s="55">
        <f t="shared" si="46"/>
        <v>4.127556972970753</v>
      </c>
      <c r="Y82" s="56">
        <f t="shared" si="47"/>
        <v>3.8955960522079924</v>
      </c>
      <c r="Z82" s="103">
        <f t="shared" si="48"/>
        <v>884.1275615590035</v>
      </c>
      <c r="AA82" s="103">
        <f t="shared" si="49"/>
        <v>874.8505586483335</v>
      </c>
      <c r="AB82" s="103">
        <f t="shared" si="50"/>
        <v>858.0604175319356</v>
      </c>
      <c r="AC82" s="103">
        <f t="shared" si="51"/>
        <v>839.3768432548052</v>
      </c>
      <c r="AD82" s="103">
        <f t="shared" si="52"/>
        <v>825.1407199352218</v>
      </c>
      <c r="AE82" s="51">
        <f t="shared" si="53"/>
        <v>31.069583362615596</v>
      </c>
      <c r="AF82" s="52">
        <f t="shared" si="54"/>
        <v>25.41483969203014</v>
      </c>
      <c r="AG82" s="52">
        <f t="shared" si="55"/>
        <v>21.019719658459856</v>
      </c>
      <c r="AH82" s="52">
        <f t="shared" si="56"/>
        <v>17.901091013575204</v>
      </c>
      <c r="AI82" s="53">
        <f t="shared" si="57"/>
        <v>16.077641580282034</v>
      </c>
      <c r="AJ82" s="24"/>
      <c r="BY82"/>
    </row>
    <row r="83" spans="1:77" ht="16.5">
      <c r="A83" s="97">
        <v>41</v>
      </c>
      <c r="B83" s="4">
        <v>-2.288741666332017</v>
      </c>
      <c r="C83" s="11">
        <v>270.6049879533039</v>
      </c>
      <c r="D83" s="4">
        <v>-3.9188784877742875</v>
      </c>
      <c r="E83" s="4">
        <f t="shared" si="32"/>
        <v>4.5382757757924255</v>
      </c>
      <c r="F83" s="182">
        <f t="shared" si="33"/>
        <v>0.38145694438866945</v>
      </c>
      <c r="G83" s="58">
        <f t="shared" si="59"/>
        <v>45.10083132555066</v>
      </c>
      <c r="H83" s="60">
        <f t="shared" si="60"/>
        <v>0.6531464146290479</v>
      </c>
      <c r="I83" s="60">
        <f t="shared" si="61"/>
        <v>0.7563792959654043</v>
      </c>
      <c r="J83" s="41">
        <f t="shared" si="34"/>
        <v>4.5382757757924255</v>
      </c>
      <c r="K83" s="18">
        <f t="shared" si="35"/>
        <v>60.86920274510862</v>
      </c>
      <c r="L83" s="18">
        <f t="shared" si="36"/>
        <v>407.50493657772233</v>
      </c>
      <c r="M83" s="15">
        <f t="shared" si="37"/>
        <v>5.1826179250782145</v>
      </c>
      <c r="N83" s="18">
        <f t="shared" si="38"/>
        <v>2030.61733192649</v>
      </c>
      <c r="O83" s="18">
        <f t="shared" si="39"/>
        <v>858.4045520589777</v>
      </c>
      <c r="P83" s="11">
        <f t="shared" si="40"/>
        <v>22.674680317298446</v>
      </c>
      <c r="Q83" s="83">
        <f t="shared" si="41"/>
        <v>3385.2533215506746</v>
      </c>
      <c r="R83" s="113">
        <f t="shared" si="58"/>
        <v>1.5418503902164214E-05</v>
      </c>
      <c r="S83" s="62">
        <f t="shared" si="42"/>
        <v>0.052195541548143445</v>
      </c>
      <c r="T83" s="24"/>
      <c r="U83" s="54">
        <f t="shared" si="43"/>
        <v>5.559293424120084</v>
      </c>
      <c r="V83" s="55">
        <f t="shared" si="44"/>
        <v>5.006656532138976</v>
      </c>
      <c r="W83" s="55">
        <f t="shared" si="45"/>
        <v>4.5382757757924255</v>
      </c>
      <c r="X83" s="55">
        <f t="shared" si="46"/>
        <v>4.182553709693185</v>
      </c>
      <c r="Y83" s="56">
        <f t="shared" si="47"/>
        <v>3.969891079460682</v>
      </c>
      <c r="Z83" s="103">
        <f t="shared" si="48"/>
        <v>884.2709771964098</v>
      </c>
      <c r="AA83" s="103">
        <f t="shared" si="49"/>
        <v>875.6067474491582</v>
      </c>
      <c r="AB83" s="103">
        <f t="shared" si="50"/>
        <v>859.7663344142194</v>
      </c>
      <c r="AC83" s="103">
        <f t="shared" si="51"/>
        <v>842.4626249769501</v>
      </c>
      <c r="AD83" s="103">
        <f t="shared" si="52"/>
        <v>829.9160762581512</v>
      </c>
      <c r="AE83" s="51">
        <f t="shared" si="53"/>
        <v>31.310792823885507</v>
      </c>
      <c r="AF83" s="52">
        <f t="shared" si="54"/>
        <v>25.695286187526104</v>
      </c>
      <c r="AG83" s="52">
        <f t="shared" si="55"/>
        <v>21.368544882018885</v>
      </c>
      <c r="AH83" s="52">
        <f t="shared" si="56"/>
        <v>18.347697996902706</v>
      </c>
      <c r="AI83" s="53">
        <f t="shared" si="57"/>
        <v>16.651079696159034</v>
      </c>
      <c r="AJ83" s="24"/>
      <c r="BY83"/>
    </row>
    <row r="84" spans="1:77" ht="16.5">
      <c r="A84" s="97">
        <v>42</v>
      </c>
      <c r="B84" s="4">
        <v>-2.2060619817189835</v>
      </c>
      <c r="C84" s="11">
        <v>274.4734396048933</v>
      </c>
      <c r="D84" s="4">
        <v>-4.00215179671457</v>
      </c>
      <c r="E84" s="4">
        <f t="shared" si="32"/>
        <v>4.569893704576897</v>
      </c>
      <c r="F84" s="182">
        <f t="shared" si="33"/>
        <v>0.3676769969531639</v>
      </c>
      <c r="G84" s="58">
        <f t="shared" si="59"/>
        <v>45.74557326748222</v>
      </c>
      <c r="H84" s="60">
        <f t="shared" si="60"/>
        <v>0.6670252994524284</v>
      </c>
      <c r="I84" s="60">
        <f t="shared" si="61"/>
        <v>0.7616489507628162</v>
      </c>
      <c r="J84" s="41">
        <f t="shared" si="34"/>
        <v>4.569893704576897</v>
      </c>
      <c r="K84" s="18">
        <f t="shared" si="35"/>
        <v>56.550894917339285</v>
      </c>
      <c r="L84" s="18">
        <f t="shared" si="36"/>
        <v>380.6927880477389</v>
      </c>
      <c r="M84" s="15">
        <f t="shared" si="37"/>
        <v>5.405211740405054</v>
      </c>
      <c r="N84" s="18">
        <f t="shared" si="38"/>
        <v>2054.0687919498087</v>
      </c>
      <c r="O84" s="18">
        <f t="shared" si="39"/>
        <v>860.1310152258659</v>
      </c>
      <c r="P84" s="11">
        <f t="shared" si="40"/>
        <v>22.993177207222793</v>
      </c>
      <c r="Q84" s="83">
        <f t="shared" si="41"/>
        <v>3379.84187908838</v>
      </c>
      <c r="R84" s="113">
        <f t="shared" si="58"/>
        <v>1.5418503902164214E-05</v>
      </c>
      <c r="S84" s="62">
        <f t="shared" si="42"/>
        <v>0.05211210520142222</v>
      </c>
      <c r="T84" s="24"/>
      <c r="U84" s="54">
        <f t="shared" si="43"/>
        <v>5.577034894764172</v>
      </c>
      <c r="V84" s="55">
        <f t="shared" si="44"/>
        <v>5.028885052959241</v>
      </c>
      <c r="W84" s="55">
        <f t="shared" si="45"/>
        <v>4.569893704576897</v>
      </c>
      <c r="X84" s="55">
        <f t="shared" si="46"/>
        <v>4.229190111969581</v>
      </c>
      <c r="Y84" s="56">
        <f t="shared" si="47"/>
        <v>4.036836195837782</v>
      </c>
      <c r="Z84" s="103">
        <f t="shared" si="48"/>
        <v>884.3706122768632</v>
      </c>
      <c r="AA84" s="103">
        <f t="shared" si="49"/>
        <v>876.1639549731025</v>
      </c>
      <c r="AB84" s="103">
        <f t="shared" si="50"/>
        <v>861.0830216842738</v>
      </c>
      <c r="AC84" s="103">
        <f t="shared" si="51"/>
        <v>844.9928159901059</v>
      </c>
      <c r="AD84" s="103">
        <f t="shared" si="52"/>
        <v>834.0446712049834</v>
      </c>
      <c r="AE84" s="51">
        <f t="shared" si="53"/>
        <v>31.500223353998383</v>
      </c>
      <c r="AF84" s="52">
        <f t="shared" si="54"/>
        <v>25.91049105824156</v>
      </c>
      <c r="AG84" s="52">
        <f t="shared" si="55"/>
        <v>21.648128060636513</v>
      </c>
      <c r="AH84" s="52">
        <f t="shared" si="56"/>
        <v>18.73070171559338</v>
      </c>
      <c r="AI84" s="53">
        <f t="shared" si="57"/>
        <v>17.17634184764412</v>
      </c>
      <c r="AJ84" s="24"/>
      <c r="BY84"/>
    </row>
    <row r="85" spans="1:77" ht="16.5">
      <c r="A85" s="97">
        <v>43</v>
      </c>
      <c r="B85" s="4">
        <v>-2.121182434823737</v>
      </c>
      <c r="C85" s="11">
        <v>280.00425285341436</v>
      </c>
      <c r="D85" s="4">
        <v>-4.074598809441129</v>
      </c>
      <c r="E85" s="4">
        <f t="shared" si="32"/>
        <v>4.593666333083393</v>
      </c>
      <c r="F85" s="182">
        <f t="shared" si="33"/>
        <v>0.35353040580395617</v>
      </c>
      <c r="G85" s="58">
        <f t="shared" si="59"/>
        <v>46.66737547556906</v>
      </c>
      <c r="H85" s="60">
        <f t="shared" si="60"/>
        <v>0.6790998015735216</v>
      </c>
      <c r="I85" s="60">
        <f t="shared" si="61"/>
        <v>0.7656110555138987</v>
      </c>
      <c r="J85" s="41">
        <f t="shared" si="34"/>
        <v>4.593666333083393</v>
      </c>
      <c r="K85" s="18">
        <f t="shared" si="35"/>
        <v>52.282952608555696</v>
      </c>
      <c r="L85" s="18">
        <f t="shared" si="36"/>
        <v>354.4756269860439</v>
      </c>
      <c r="M85" s="15">
        <f t="shared" si="37"/>
        <v>5.602673386516581</v>
      </c>
      <c r="N85" s="18">
        <f t="shared" si="38"/>
        <v>2071.7574222907438</v>
      </c>
      <c r="O85" s="18">
        <f t="shared" si="39"/>
        <v>861.5120533283598</v>
      </c>
      <c r="P85" s="11">
        <f t="shared" si="40"/>
        <v>23.26065389994594</v>
      </c>
      <c r="Q85" s="83">
        <f t="shared" si="41"/>
        <v>3368.8913825001655</v>
      </c>
      <c r="R85" s="113">
        <f t="shared" si="58"/>
        <v>1.5418503902164214E-05</v>
      </c>
      <c r="S85" s="62">
        <f t="shared" si="42"/>
        <v>0.05194326492704619</v>
      </c>
      <c r="T85" s="24"/>
      <c r="U85" s="54">
        <f t="shared" si="43"/>
        <v>5.594137149677626</v>
      </c>
      <c r="V85" s="55">
        <f t="shared" si="44"/>
        <v>5.046332975880127</v>
      </c>
      <c r="W85" s="55">
        <f t="shared" si="45"/>
        <v>4.593666333083393</v>
      </c>
      <c r="X85" s="55">
        <f t="shared" si="46"/>
        <v>4.266526933953334</v>
      </c>
      <c r="Y85" s="56">
        <f t="shared" si="47"/>
        <v>4.09510947335861</v>
      </c>
      <c r="Z85" s="103">
        <f t="shared" si="48"/>
        <v>884.4561804030288</v>
      </c>
      <c r="AA85" s="103">
        <f t="shared" si="49"/>
        <v>876.5890282137051</v>
      </c>
      <c r="AB85" s="103">
        <f t="shared" si="50"/>
        <v>862.0493170174607</v>
      </c>
      <c r="AC85" s="103">
        <f t="shared" si="51"/>
        <v>846.961364118208</v>
      </c>
      <c r="AD85" s="103">
        <f t="shared" si="52"/>
        <v>837.5043768893958</v>
      </c>
      <c r="AE85" s="51">
        <f t="shared" si="53"/>
        <v>31.683367874238932</v>
      </c>
      <c r="AF85" s="52">
        <f t="shared" si="54"/>
        <v>26.080038934940998</v>
      </c>
      <c r="AG85" s="52">
        <f t="shared" si="55"/>
        <v>21.859529953881623</v>
      </c>
      <c r="AH85" s="52">
        <f t="shared" si="56"/>
        <v>19.040168441258807</v>
      </c>
      <c r="AI85" s="53">
        <f t="shared" si="57"/>
        <v>17.640164295409345</v>
      </c>
      <c r="AJ85" s="24"/>
      <c r="BY85"/>
    </row>
    <row r="86" spans="1:77" ht="16.5">
      <c r="A86" s="97">
        <v>44</v>
      </c>
      <c r="B86" s="4">
        <v>-2.039185942913118</v>
      </c>
      <c r="C86" s="11">
        <v>283.1959720584082</v>
      </c>
      <c r="D86" s="4">
        <v>-4.139000278752826</v>
      </c>
      <c r="E86" s="4">
        <f t="shared" si="32"/>
        <v>4.614065736125834</v>
      </c>
      <c r="F86" s="182">
        <f t="shared" si="33"/>
        <v>0.339864323818853</v>
      </c>
      <c r="G86" s="58">
        <f t="shared" si="59"/>
        <v>47.19932867640137</v>
      </c>
      <c r="H86" s="60">
        <f t="shared" si="60"/>
        <v>0.6898333797921378</v>
      </c>
      <c r="I86" s="60">
        <f t="shared" si="61"/>
        <v>0.7690109560209722</v>
      </c>
      <c r="J86" s="41">
        <f t="shared" si="34"/>
        <v>4.614065736125834</v>
      </c>
      <c r="K86" s="18">
        <f t="shared" si="35"/>
        <v>48.31897565892232</v>
      </c>
      <c r="L86" s="18">
        <f t="shared" si="36"/>
        <v>329.8238570354986</v>
      </c>
      <c r="M86" s="15">
        <f t="shared" si="37"/>
        <v>5.781180231577624</v>
      </c>
      <c r="N86" s="18">
        <f t="shared" si="38"/>
        <v>2086.9743272809656</v>
      </c>
      <c r="O86" s="18">
        <f t="shared" si="39"/>
        <v>862.7282823190947</v>
      </c>
      <c r="P86" s="11">
        <f t="shared" si="40"/>
        <v>23.47621300938721</v>
      </c>
      <c r="Q86" s="83">
        <f t="shared" si="41"/>
        <v>3357.102835535446</v>
      </c>
      <c r="R86" s="113">
        <f t="shared" si="58"/>
        <v>1.5418503902164214E-05</v>
      </c>
      <c r="S86" s="62">
        <f t="shared" si="42"/>
        <v>0.05176150316966982</v>
      </c>
      <c r="T86" s="24"/>
      <c r="U86" s="54">
        <f t="shared" si="43"/>
        <v>5.598950007600538</v>
      </c>
      <c r="V86" s="55">
        <f t="shared" si="44"/>
        <v>5.056632415445816</v>
      </c>
      <c r="W86" s="55">
        <f t="shared" si="45"/>
        <v>4.614065736125834</v>
      </c>
      <c r="X86" s="55">
        <f t="shared" si="46"/>
        <v>4.302145381628709</v>
      </c>
      <c r="Y86" s="56">
        <f t="shared" si="47"/>
        <v>4.150432289180703</v>
      </c>
      <c r="Z86" s="103">
        <f t="shared" si="48"/>
        <v>884.4784066330515</v>
      </c>
      <c r="AA86" s="103">
        <f t="shared" si="49"/>
        <v>876.8348723606657</v>
      </c>
      <c r="AB86" s="103">
        <f t="shared" si="50"/>
        <v>862.8623049099455</v>
      </c>
      <c r="AC86" s="103">
        <f t="shared" si="51"/>
        <v>848.7920598449133</v>
      </c>
      <c r="AD86" s="103">
        <f t="shared" si="52"/>
        <v>840.6737678468969</v>
      </c>
      <c r="AE86" s="51">
        <f t="shared" si="53"/>
        <v>31.735003191614286</v>
      </c>
      <c r="AF86" s="52">
        <f t="shared" si="54"/>
        <v>26.180380898337326</v>
      </c>
      <c r="AG86" s="52">
        <f t="shared" si="55"/>
        <v>22.04175004273181</v>
      </c>
      <c r="AH86" s="52">
        <f t="shared" si="56"/>
        <v>19.33774311351222</v>
      </c>
      <c r="AI86" s="53">
        <f t="shared" si="57"/>
        <v>18.086187800740397</v>
      </c>
      <c r="AJ86" s="24"/>
      <c r="BY86"/>
    </row>
    <row r="87" spans="1:77" ht="16.5">
      <c r="A87" s="97">
        <v>45</v>
      </c>
      <c r="B87" s="4">
        <v>-1.963681112954955</v>
      </c>
      <c r="C87" s="11">
        <v>284.50496123378326</v>
      </c>
      <c r="D87" s="4">
        <v>-4.198153738547393</v>
      </c>
      <c r="E87" s="4">
        <f t="shared" si="32"/>
        <v>4.634710166327066</v>
      </c>
      <c r="F87" s="182">
        <f t="shared" si="33"/>
        <v>0.3272801854924925</v>
      </c>
      <c r="G87" s="58">
        <f t="shared" si="59"/>
        <v>47.41749353896388</v>
      </c>
      <c r="H87" s="60">
        <f t="shared" si="60"/>
        <v>0.6996922897578987</v>
      </c>
      <c r="I87" s="60">
        <f t="shared" si="61"/>
        <v>0.7724516943878443</v>
      </c>
      <c r="J87" s="41">
        <f t="shared" si="34"/>
        <v>4.634710166327066</v>
      </c>
      <c r="K87" s="18">
        <f t="shared" si="35"/>
        <v>44.80701241607226</v>
      </c>
      <c r="L87" s="18">
        <f t="shared" si="36"/>
        <v>307.7391305739714</v>
      </c>
      <c r="M87" s="15">
        <f t="shared" si="37"/>
        <v>5.947607150508126</v>
      </c>
      <c r="N87" s="18">
        <f t="shared" si="38"/>
        <v>2102.409773850751</v>
      </c>
      <c r="O87" s="18">
        <f t="shared" si="39"/>
        <v>863.8842168311623</v>
      </c>
      <c r="P87" s="11">
        <f t="shared" si="40"/>
        <v>23.67570283026519</v>
      </c>
      <c r="Q87" s="83">
        <f t="shared" si="41"/>
        <v>3348.46344365273</v>
      </c>
      <c r="R87" s="113">
        <f t="shared" si="58"/>
        <v>1.5418503902164214E-05</v>
      </c>
      <c r="S87" s="62">
        <f t="shared" si="42"/>
        <v>0.05162829667221384</v>
      </c>
      <c r="T87" s="24"/>
      <c r="U87" s="54">
        <f t="shared" si="43"/>
        <v>5.597939867713873</v>
      </c>
      <c r="V87" s="55">
        <f t="shared" si="44"/>
        <v>5.064819873050912</v>
      </c>
      <c r="W87" s="55">
        <f t="shared" si="45"/>
        <v>4.634710166327066</v>
      </c>
      <c r="X87" s="55">
        <f t="shared" si="46"/>
        <v>4.338357373563459</v>
      </c>
      <c r="Y87" s="56">
        <f t="shared" si="47"/>
        <v>4.204143131619376</v>
      </c>
      <c r="Z87" s="103">
        <f t="shared" si="48"/>
        <v>884.4738092280287</v>
      </c>
      <c r="AA87" s="103">
        <f t="shared" si="49"/>
        <v>877.0276170789176</v>
      </c>
      <c r="AB87" s="103">
        <f t="shared" si="50"/>
        <v>863.6698397529273</v>
      </c>
      <c r="AC87" s="103">
        <f t="shared" si="51"/>
        <v>850.606031918059</v>
      </c>
      <c r="AD87" s="103">
        <f t="shared" si="52"/>
        <v>843.6437861778784</v>
      </c>
      <c r="AE87" s="51">
        <f t="shared" si="53"/>
        <v>31.72416231105357</v>
      </c>
      <c r="AF87" s="52">
        <f t="shared" si="54"/>
        <v>26.260283868968116</v>
      </c>
      <c r="AG87" s="52">
        <f t="shared" si="55"/>
        <v>22.22692537774532</v>
      </c>
      <c r="AH87" s="52">
        <f t="shared" si="56"/>
        <v>19.64262959585584</v>
      </c>
      <c r="AI87" s="53">
        <f t="shared" si="57"/>
        <v>18.52451299770312</v>
      </c>
      <c r="AJ87" s="24"/>
      <c r="BY87"/>
    </row>
    <row r="88" spans="1:77" ht="16.5">
      <c r="A88" s="97">
        <v>46</v>
      </c>
      <c r="B88" s="4">
        <v>-1.8934386589597487</v>
      </c>
      <c r="C88" s="11">
        <v>285.8601821542366</v>
      </c>
      <c r="D88" s="4">
        <v>-4.256096667781641</v>
      </c>
      <c r="E88" s="4">
        <f t="shared" si="32"/>
        <v>4.658268863080498</v>
      </c>
      <c r="F88" s="182">
        <f t="shared" si="33"/>
        <v>0.3155731098266248</v>
      </c>
      <c r="G88" s="58">
        <f t="shared" si="59"/>
        <v>47.64336369237277</v>
      </c>
      <c r="H88" s="60">
        <f t="shared" si="60"/>
        <v>0.7093494446302736</v>
      </c>
      <c r="I88" s="60">
        <f t="shared" si="61"/>
        <v>0.7763781438467497</v>
      </c>
      <c r="J88" s="41">
        <f t="shared" si="34"/>
        <v>4.658268863080498</v>
      </c>
      <c r="K88" s="18">
        <f t="shared" si="35"/>
        <v>41.658779451098546</v>
      </c>
      <c r="L88" s="18">
        <f t="shared" si="36"/>
        <v>287.9723786814289</v>
      </c>
      <c r="M88" s="15">
        <f t="shared" si="37"/>
        <v>6.112917921487994</v>
      </c>
      <c r="N88" s="18">
        <f t="shared" si="38"/>
        <v>2120.067914358333</v>
      </c>
      <c r="O88" s="18">
        <f t="shared" si="39"/>
        <v>865.0751283547094</v>
      </c>
      <c r="P88" s="11">
        <f t="shared" si="40"/>
        <v>23.902631720110953</v>
      </c>
      <c r="Q88" s="83">
        <f t="shared" si="41"/>
        <v>3344.7897504871685</v>
      </c>
      <c r="R88" s="113">
        <f t="shared" si="58"/>
        <v>1.5418503902164214E-05</v>
      </c>
      <c r="S88" s="62">
        <f t="shared" si="42"/>
        <v>0.051571653819805274</v>
      </c>
      <c r="T88" s="24"/>
      <c r="U88" s="54">
        <f t="shared" si="43"/>
        <v>5.601051227143331</v>
      </c>
      <c r="V88" s="55">
        <f t="shared" si="44"/>
        <v>5.076619442893794</v>
      </c>
      <c r="W88" s="55">
        <f t="shared" si="45"/>
        <v>4.658268863080498</v>
      </c>
      <c r="X88" s="55">
        <f t="shared" si="46"/>
        <v>4.376526744739233</v>
      </c>
      <c r="Y88" s="56">
        <f t="shared" si="47"/>
        <v>4.258593383734214</v>
      </c>
      <c r="Z88" s="103">
        <f t="shared" si="48"/>
        <v>884.4878549163275</v>
      </c>
      <c r="AA88" s="103">
        <f t="shared" si="49"/>
        <v>877.3012102556941</v>
      </c>
      <c r="AB88" s="103">
        <f t="shared" si="50"/>
        <v>864.5726791232851</v>
      </c>
      <c r="AC88" s="103">
        <f t="shared" si="51"/>
        <v>852.4665777828429</v>
      </c>
      <c r="AD88" s="103">
        <f t="shared" si="52"/>
        <v>846.5473196953975</v>
      </c>
      <c r="AE88" s="51">
        <f t="shared" si="53"/>
        <v>31.757559517207717</v>
      </c>
      <c r="AF88" s="52">
        <f t="shared" si="54"/>
        <v>26.375651481420583</v>
      </c>
      <c r="AG88" s="52">
        <f t="shared" si="55"/>
        <v>22.439182995732846</v>
      </c>
      <c r="AH88" s="52">
        <f t="shared" si="56"/>
        <v>19.96656452097351</v>
      </c>
      <c r="AI88" s="53">
        <f t="shared" si="57"/>
        <v>18.97420008522011</v>
      </c>
      <c r="AJ88" s="24"/>
      <c r="BY88"/>
    </row>
    <row r="89" spans="1:77" ht="16.5">
      <c r="A89" s="97">
        <v>47</v>
      </c>
      <c r="B89" s="4">
        <v>-1.822189769625318</v>
      </c>
      <c r="C89" s="11">
        <v>285.8416014019153</v>
      </c>
      <c r="D89" s="4">
        <v>-4.311162026359666</v>
      </c>
      <c r="E89" s="4">
        <f t="shared" si="32"/>
        <v>4.680437327221972</v>
      </c>
      <c r="F89" s="182">
        <f t="shared" si="33"/>
        <v>0.303698294937553</v>
      </c>
      <c r="G89" s="58">
        <f t="shared" si="59"/>
        <v>47.64026690031921</v>
      </c>
      <c r="H89" s="60">
        <f t="shared" si="60"/>
        <v>0.7185270043932777</v>
      </c>
      <c r="I89" s="60">
        <f t="shared" si="61"/>
        <v>0.7800728878703286</v>
      </c>
      <c r="J89" s="41">
        <f t="shared" si="34"/>
        <v>4.680437327221972</v>
      </c>
      <c r="K89" s="18">
        <f t="shared" si="35"/>
        <v>38.58258037578018</v>
      </c>
      <c r="L89" s="18">
        <f t="shared" si="36"/>
        <v>268.43790472143974</v>
      </c>
      <c r="M89" s="15">
        <f t="shared" si="37"/>
        <v>6.272118979713989</v>
      </c>
      <c r="N89" s="18">
        <f t="shared" si="38"/>
        <v>2136.7264123081145</v>
      </c>
      <c r="O89" s="18">
        <f t="shared" si="39"/>
        <v>866.1790044697376</v>
      </c>
      <c r="P89" s="11">
        <f t="shared" si="40"/>
        <v>24.10388927157404</v>
      </c>
      <c r="Q89" s="83">
        <f t="shared" si="41"/>
        <v>3340.3019101263603</v>
      </c>
      <c r="R89" s="113">
        <f t="shared" si="58"/>
        <v>1.5418503902164214E-05</v>
      </c>
      <c r="S89" s="62">
        <f t="shared" si="42"/>
        <v>0.05150245803568986</v>
      </c>
      <c r="T89" s="24"/>
      <c r="U89" s="54">
        <f t="shared" si="43"/>
        <v>5.597227396354572</v>
      </c>
      <c r="V89" s="55">
        <f t="shared" si="44"/>
        <v>5.084709082301903</v>
      </c>
      <c r="W89" s="55">
        <f t="shared" si="45"/>
        <v>4.680437327221972</v>
      </c>
      <c r="X89" s="55">
        <f t="shared" si="46"/>
        <v>4.414253718776261</v>
      </c>
      <c r="Y89" s="56">
        <f t="shared" si="47"/>
        <v>4.311808600886102</v>
      </c>
      <c r="Z89" s="103">
        <f t="shared" si="48"/>
        <v>884.4705450172324</v>
      </c>
      <c r="AA89" s="103">
        <f t="shared" si="49"/>
        <v>877.4859271616743</v>
      </c>
      <c r="AB89" s="103">
        <f t="shared" si="50"/>
        <v>865.4040583901728</v>
      </c>
      <c r="AC89" s="103">
        <f t="shared" si="51"/>
        <v>854.2537155192688</v>
      </c>
      <c r="AD89" s="103">
        <f t="shared" si="52"/>
        <v>849.2807762603394</v>
      </c>
      <c r="AE89" s="51">
        <f t="shared" si="53"/>
        <v>31.716517136857405</v>
      </c>
      <c r="AF89" s="52">
        <f t="shared" si="54"/>
        <v>26.454891643075655</v>
      </c>
      <c r="AG89" s="52">
        <f t="shared" si="55"/>
        <v>22.639832004353167</v>
      </c>
      <c r="AH89" s="52">
        <f t="shared" si="56"/>
        <v>20.289335166176166</v>
      </c>
      <c r="AI89" s="53">
        <f t="shared" si="57"/>
        <v>19.418870407407816</v>
      </c>
      <c r="AJ89" s="24"/>
      <c r="BY89"/>
    </row>
    <row r="90" spans="1:77" ht="16.5">
      <c r="A90" s="97">
        <v>48</v>
      </c>
      <c r="B90" s="4">
        <v>-1.758295828826924</v>
      </c>
      <c r="C90" s="11">
        <v>285.9329185673318</v>
      </c>
      <c r="D90" s="4">
        <v>-4.366431478680456</v>
      </c>
      <c r="E90" s="4">
        <f t="shared" si="32"/>
        <v>4.707157112279316</v>
      </c>
      <c r="F90" s="182">
        <f t="shared" si="33"/>
        <v>0.2930493048044873</v>
      </c>
      <c r="G90" s="58">
        <f t="shared" si="59"/>
        <v>47.65548642788863</v>
      </c>
      <c r="H90" s="60">
        <f t="shared" si="60"/>
        <v>0.727738579780076</v>
      </c>
      <c r="I90" s="60">
        <f t="shared" si="61"/>
        <v>0.7845261853798862</v>
      </c>
      <c r="J90" s="41">
        <f t="shared" si="34"/>
        <v>4.707157112279316</v>
      </c>
      <c r="K90" s="18">
        <f t="shared" si="35"/>
        <v>35.92427011402564</v>
      </c>
      <c r="L90" s="18">
        <f t="shared" si="36"/>
        <v>251.5747419902874</v>
      </c>
      <c r="M90" s="15">
        <f t="shared" si="37"/>
        <v>6.433967994772296</v>
      </c>
      <c r="N90" s="18">
        <f t="shared" si="38"/>
        <v>2156.859346353289</v>
      </c>
      <c r="O90" s="18">
        <f t="shared" si="39"/>
        <v>867.3542608069354</v>
      </c>
      <c r="P90" s="11">
        <f t="shared" si="40"/>
        <v>24.34842307049239</v>
      </c>
      <c r="Q90" s="83">
        <f t="shared" si="41"/>
        <v>3342.4950103298024</v>
      </c>
      <c r="R90" s="113">
        <f t="shared" si="58"/>
        <v>1.5418503902164214E-05</v>
      </c>
      <c r="S90" s="62">
        <f t="shared" si="42"/>
        <v>0.05153627235973447</v>
      </c>
      <c r="T90" s="24"/>
      <c r="U90" s="54">
        <f t="shared" si="43"/>
        <v>5.600034976781398</v>
      </c>
      <c r="V90" s="55">
        <f t="shared" si="44"/>
        <v>5.098520808406646</v>
      </c>
      <c r="W90" s="55">
        <f t="shared" si="45"/>
        <v>4.707157112279316</v>
      </c>
      <c r="X90" s="55">
        <f t="shared" si="46"/>
        <v>4.455068201380716</v>
      </c>
      <c r="Y90" s="56">
        <f t="shared" si="47"/>
        <v>4.366443430478762</v>
      </c>
      <c r="Z90" s="103">
        <f t="shared" si="48"/>
        <v>884.4833046530879</v>
      </c>
      <c r="AA90" s="103">
        <f t="shared" si="49"/>
        <v>877.7959341985245</v>
      </c>
      <c r="AB90" s="103">
        <f t="shared" si="50"/>
        <v>866.3827114639248</v>
      </c>
      <c r="AC90" s="103">
        <f t="shared" si="51"/>
        <v>856.1291510783013</v>
      </c>
      <c r="AD90" s="103">
        <f t="shared" si="52"/>
        <v>851.9802026408385</v>
      </c>
      <c r="AE90" s="51">
        <f t="shared" si="53"/>
        <v>31.746649200879897</v>
      </c>
      <c r="AF90" s="52">
        <f t="shared" si="54"/>
        <v>26.590454805059334</v>
      </c>
      <c r="AG90" s="52">
        <f t="shared" si="55"/>
        <v>22.882857173896703</v>
      </c>
      <c r="AH90" s="52">
        <f t="shared" si="56"/>
        <v>20.641420676922017</v>
      </c>
      <c r="AI90" s="53">
        <f t="shared" si="57"/>
        <v>19.880733495703993</v>
      </c>
      <c r="AJ90" s="24"/>
      <c r="BY90"/>
    </row>
    <row r="91" spans="1:77" ht="16.5">
      <c r="A91" s="97">
        <v>49</v>
      </c>
      <c r="B91" s="4">
        <v>-1.6936315178150032</v>
      </c>
      <c r="C91" s="11">
        <v>284.0837497045378</v>
      </c>
      <c r="D91" s="4">
        <v>-4.421406773320223</v>
      </c>
      <c r="E91" s="4">
        <f t="shared" si="32"/>
        <v>4.734683260081744</v>
      </c>
      <c r="F91" s="182">
        <f t="shared" si="33"/>
        <v>0.28227191963583387</v>
      </c>
      <c r="G91" s="58">
        <f t="shared" si="59"/>
        <v>47.34729161742297</v>
      </c>
      <c r="H91" s="60">
        <f t="shared" si="60"/>
        <v>0.7369011288867039</v>
      </c>
      <c r="I91" s="60">
        <f t="shared" si="61"/>
        <v>0.7891138766802906</v>
      </c>
      <c r="J91" s="41">
        <f t="shared" si="34"/>
        <v>4.734683260081744</v>
      </c>
      <c r="K91" s="18">
        <f t="shared" si="35"/>
        <v>33.330506685107544</v>
      </c>
      <c r="L91" s="18">
        <f t="shared" si="36"/>
        <v>234.80363443393927</v>
      </c>
      <c r="M91" s="15">
        <f t="shared" si="37"/>
        <v>6.5970008813619</v>
      </c>
      <c r="N91" s="18">
        <f t="shared" si="38"/>
        <v>2177.6616474616208</v>
      </c>
      <c r="O91" s="18">
        <f t="shared" si="39"/>
        <v>868.500513991338</v>
      </c>
      <c r="P91" s="11">
        <f t="shared" si="40"/>
        <v>24.581757644800746</v>
      </c>
      <c r="Q91" s="83">
        <f t="shared" si="41"/>
        <v>3345.475061098168</v>
      </c>
      <c r="R91" s="113">
        <f t="shared" si="58"/>
        <v>1.5418503902164214E-05</v>
      </c>
      <c r="S91" s="62">
        <f t="shared" si="42"/>
        <v>0.05158222028413517</v>
      </c>
      <c r="T91" s="24"/>
      <c r="U91" s="54">
        <f t="shared" si="43"/>
        <v>5.596116751802143</v>
      </c>
      <c r="V91" s="55">
        <f t="shared" si="44"/>
        <v>5.1100663201994525</v>
      </c>
      <c r="W91" s="55">
        <f t="shared" si="45"/>
        <v>4.734683260081744</v>
      </c>
      <c r="X91" s="55">
        <f t="shared" si="46"/>
        <v>4.497762335782666</v>
      </c>
      <c r="Y91" s="56">
        <f t="shared" si="47"/>
        <v>4.421617256671738</v>
      </c>
      <c r="Z91" s="103">
        <f t="shared" si="48"/>
        <v>884.4654209736854</v>
      </c>
      <c r="AA91" s="103">
        <f t="shared" si="49"/>
        <v>878.0498828843074</v>
      </c>
      <c r="AB91" s="103">
        <f t="shared" si="50"/>
        <v>867.3641552548144</v>
      </c>
      <c r="AC91" s="103">
        <f t="shared" si="51"/>
        <v>858.0265878941577</v>
      </c>
      <c r="AD91" s="103">
        <f t="shared" si="52"/>
        <v>854.5965229497251</v>
      </c>
      <c r="AE91" s="51">
        <f t="shared" si="53"/>
        <v>31.70460119677195</v>
      </c>
      <c r="AF91" s="52">
        <f t="shared" si="54"/>
        <v>26.7040397377743</v>
      </c>
      <c r="AG91" s="52">
        <f t="shared" si="55"/>
        <v>23.134567243869682</v>
      </c>
      <c r="AH91" s="52">
        <f t="shared" si="56"/>
        <v>21.01294625678981</v>
      </c>
      <c r="AI91" s="53">
        <f t="shared" si="57"/>
        <v>20.352633788797995</v>
      </c>
      <c r="AJ91" s="24"/>
      <c r="BY91"/>
    </row>
    <row r="92" spans="1:77" ht="16.5">
      <c r="A92" s="97">
        <v>50</v>
      </c>
      <c r="B92" s="4">
        <v>-1.6337877315324292</v>
      </c>
      <c r="C92" s="11">
        <v>282.3607771625718</v>
      </c>
      <c r="D92" s="4">
        <v>-4.4784057492794975</v>
      </c>
      <c r="E92" s="4">
        <f t="shared" si="32"/>
        <v>4.767114473860003</v>
      </c>
      <c r="F92" s="182">
        <f t="shared" si="33"/>
        <v>0.27229795525540484</v>
      </c>
      <c r="G92" s="58">
        <f t="shared" si="59"/>
        <v>47.060129527095306</v>
      </c>
      <c r="H92" s="60">
        <f t="shared" si="60"/>
        <v>0.7464009582132496</v>
      </c>
      <c r="I92" s="60">
        <f t="shared" si="61"/>
        <v>0.7945190789766673</v>
      </c>
      <c r="J92" s="41">
        <f t="shared" si="34"/>
        <v>4.767114473860003</v>
      </c>
      <c r="K92" s="18">
        <f t="shared" si="35"/>
        <v>31.016680937276814</v>
      </c>
      <c r="L92" s="18">
        <f t="shared" si="36"/>
        <v>219.83233925213528</v>
      </c>
      <c r="M92" s="15">
        <f t="shared" si="37"/>
        <v>6.768188956653578</v>
      </c>
      <c r="N92" s="18">
        <f t="shared" si="38"/>
        <v>2202.250817396435</v>
      </c>
      <c r="O92" s="18">
        <f t="shared" si="39"/>
        <v>869.7240522363834</v>
      </c>
      <c r="P92" s="11">
        <f t="shared" si="40"/>
        <v>24.86291653298858</v>
      </c>
      <c r="Q92" s="83">
        <f t="shared" si="41"/>
        <v>3354.454995311873</v>
      </c>
      <c r="R92" s="113">
        <f t="shared" si="58"/>
        <v>1.5418503902164214E-05</v>
      </c>
      <c r="S92" s="62">
        <f t="shared" si="42"/>
        <v>0.05172067743485036</v>
      </c>
      <c r="T92" s="24"/>
      <c r="U92" s="54">
        <f t="shared" si="43"/>
        <v>5.5987418323663505</v>
      </c>
      <c r="V92" s="55">
        <f t="shared" si="44"/>
        <v>5.127442675496143</v>
      </c>
      <c r="W92" s="55">
        <f t="shared" si="45"/>
        <v>4.767114473860003</v>
      </c>
      <c r="X92" s="55">
        <f t="shared" si="46"/>
        <v>4.5442321853805385</v>
      </c>
      <c r="Y92" s="56">
        <f t="shared" si="47"/>
        <v>4.479359958050658</v>
      </c>
      <c r="Z92" s="103">
        <f t="shared" si="48"/>
        <v>884.477462108607</v>
      </c>
      <c r="AA92" s="103">
        <f t="shared" si="49"/>
        <v>878.423172485756</v>
      </c>
      <c r="AB92" s="103">
        <f t="shared" si="50"/>
        <v>868.485690893752</v>
      </c>
      <c r="AC92" s="103">
        <f t="shared" si="51"/>
        <v>860.0171320508059</v>
      </c>
      <c r="AD92" s="103">
        <f t="shared" si="52"/>
        <v>857.2168036429962</v>
      </c>
      <c r="AE92" s="51">
        <f t="shared" si="53"/>
        <v>31.732768891754475</v>
      </c>
      <c r="AF92" s="52">
        <f t="shared" si="54"/>
        <v>26.8754432285008</v>
      </c>
      <c r="AG92" s="52">
        <f t="shared" si="55"/>
        <v>23.432890225189613</v>
      </c>
      <c r="AH92" s="52">
        <f t="shared" si="56"/>
        <v>21.421076471128714</v>
      </c>
      <c r="AI92" s="53">
        <f t="shared" si="57"/>
        <v>20.85240384836931</v>
      </c>
      <c r="AJ92" s="24"/>
      <c r="BY92"/>
    </row>
    <row r="93" spans="1:77" ht="16.5">
      <c r="A93" s="97">
        <v>51</v>
      </c>
      <c r="B93" s="4">
        <v>-1.5752328133843463</v>
      </c>
      <c r="C93" s="11">
        <v>279.8918807171123</v>
      </c>
      <c r="D93" s="4">
        <v>-4.534937911501244</v>
      </c>
      <c r="E93" s="4">
        <f t="shared" si="32"/>
        <v>4.800731223213191</v>
      </c>
      <c r="F93" s="182">
        <f t="shared" si="33"/>
        <v>0.2625388022307244</v>
      </c>
      <c r="G93" s="58">
        <f t="shared" si="59"/>
        <v>46.64864678618538</v>
      </c>
      <c r="H93" s="60">
        <f t="shared" si="60"/>
        <v>0.7558229852502073</v>
      </c>
      <c r="I93" s="60">
        <f t="shared" si="61"/>
        <v>0.8001218705355317</v>
      </c>
      <c r="J93" s="41">
        <f t="shared" si="34"/>
        <v>4.800731223213191</v>
      </c>
      <c r="K93" s="18">
        <f t="shared" si="35"/>
        <v>28.83324759822287</v>
      </c>
      <c r="L93" s="18">
        <f t="shared" si="36"/>
        <v>205.57053878947218</v>
      </c>
      <c r="M93" s="15">
        <f t="shared" si="37"/>
        <v>6.94014091421363</v>
      </c>
      <c r="N93" s="18">
        <f t="shared" si="38"/>
        <v>2227.829567951065</v>
      </c>
      <c r="O93" s="18">
        <f t="shared" si="39"/>
        <v>870.914270757761</v>
      </c>
      <c r="P93" s="11">
        <f t="shared" si="40"/>
        <v>25.149513862406373</v>
      </c>
      <c r="Q93" s="83">
        <f t="shared" si="41"/>
        <v>3365.237279873141</v>
      </c>
      <c r="R93" s="113">
        <f t="shared" si="58"/>
        <v>1.5418503902164214E-05</v>
      </c>
      <c r="S93" s="62">
        <f t="shared" si="42"/>
        <v>0.051886924131432505</v>
      </c>
      <c r="T93" s="24"/>
      <c r="U93" s="54">
        <f t="shared" si="43"/>
        <v>5.600531595466838</v>
      </c>
      <c r="V93" s="55">
        <f t="shared" si="44"/>
        <v>5.145335868444909</v>
      </c>
      <c r="W93" s="55">
        <f t="shared" si="45"/>
        <v>4.800731223213191</v>
      </c>
      <c r="X93" s="55">
        <f t="shared" si="46"/>
        <v>4.591685026992511</v>
      </c>
      <c r="Y93" s="56">
        <f t="shared" si="47"/>
        <v>4.536974159924795</v>
      </c>
      <c r="Z93" s="103">
        <f t="shared" si="48"/>
        <v>884.4855327998516</v>
      </c>
      <c r="AA93" s="103">
        <f t="shared" si="49"/>
        <v>878.7963787262167</v>
      </c>
      <c r="AB93" s="103">
        <f t="shared" si="50"/>
        <v>869.6085248790715</v>
      </c>
      <c r="AC93" s="103">
        <f t="shared" si="51"/>
        <v>861.9695582387814</v>
      </c>
      <c r="AD93" s="103">
        <f t="shared" si="52"/>
        <v>859.7113591448838</v>
      </c>
      <c r="AE93" s="51">
        <f t="shared" si="53"/>
        <v>31.751980593532355</v>
      </c>
      <c r="AF93" s="52">
        <f t="shared" si="54"/>
        <v>27.052515793213463</v>
      </c>
      <c r="AG93" s="52">
        <f t="shared" si="55"/>
        <v>23.744127071508675</v>
      </c>
      <c r="AH93" s="52">
        <f t="shared" si="56"/>
        <v>21.841871815843383</v>
      </c>
      <c r="AI93" s="53">
        <f t="shared" si="57"/>
        <v>21.357074037933987</v>
      </c>
      <c r="AJ93" s="24"/>
      <c r="BY93"/>
    </row>
    <row r="94" spans="1:77" ht="16.5">
      <c r="A94" s="97">
        <v>52</v>
      </c>
      <c r="B94" s="4">
        <v>-1.5187302671408105</v>
      </c>
      <c r="C94" s="11">
        <v>276.7421270857516</v>
      </c>
      <c r="D94" s="4">
        <v>-4.593918042400978</v>
      </c>
      <c r="E94" s="4">
        <f t="shared" si="32"/>
        <v>4.838452707697662</v>
      </c>
      <c r="F94" s="182">
        <f t="shared" si="33"/>
        <v>0.2531217111901351</v>
      </c>
      <c r="G94" s="58">
        <f t="shared" si="59"/>
        <v>46.12368784762526</v>
      </c>
      <c r="H94" s="60">
        <f t="shared" si="60"/>
        <v>0.7656530070668297</v>
      </c>
      <c r="I94" s="60">
        <f t="shared" si="61"/>
        <v>0.806408784616277</v>
      </c>
      <c r="J94" s="41">
        <f t="shared" si="34"/>
        <v>4.838452707697662</v>
      </c>
      <c r="K94" s="18">
        <f t="shared" si="35"/>
        <v>26.801886140812844</v>
      </c>
      <c r="L94" s="18">
        <f t="shared" si="36"/>
        <v>192.169397712464</v>
      </c>
      <c r="M94" s="15">
        <f t="shared" si="37"/>
        <v>7.1218378838102145</v>
      </c>
      <c r="N94" s="18">
        <f t="shared" si="38"/>
        <v>2256.6407290160655</v>
      </c>
      <c r="O94" s="18">
        <f t="shared" si="39"/>
        <v>872.1460645586852</v>
      </c>
      <c r="P94" s="11">
        <f t="shared" si="40"/>
        <v>25.469876608753786</v>
      </c>
      <c r="Q94" s="83">
        <f t="shared" si="41"/>
        <v>3380.3497919205915</v>
      </c>
      <c r="R94" s="113">
        <f t="shared" si="58"/>
        <v>1.5418503902164214E-05</v>
      </c>
      <c r="S94" s="62">
        <f t="shared" si="42"/>
        <v>0.05211993645740763</v>
      </c>
      <c r="T94" s="24"/>
      <c r="U94" s="54">
        <f t="shared" si="43"/>
        <v>5.604656079585454</v>
      </c>
      <c r="V94" s="55">
        <f t="shared" si="44"/>
        <v>5.166795300695202</v>
      </c>
      <c r="W94" s="55">
        <f t="shared" si="45"/>
        <v>4.838452707697662</v>
      </c>
      <c r="X94" s="55">
        <f t="shared" si="46"/>
        <v>4.642921768289514</v>
      </c>
      <c r="Y94" s="56">
        <f t="shared" si="47"/>
        <v>4.597180386364603</v>
      </c>
      <c r="Z94" s="103">
        <f t="shared" si="48"/>
        <v>884.5037028782557</v>
      </c>
      <c r="AA94" s="103">
        <f t="shared" si="49"/>
        <v>879.2290044843501</v>
      </c>
      <c r="AB94" s="103">
        <f t="shared" si="50"/>
        <v>870.8203908768606</v>
      </c>
      <c r="AC94" s="103">
        <f t="shared" si="51"/>
        <v>863.9867940590296</v>
      </c>
      <c r="AD94" s="103">
        <f t="shared" si="52"/>
        <v>862.1904304949302</v>
      </c>
      <c r="AE94" s="51">
        <f t="shared" si="53"/>
        <v>31.796275759191452</v>
      </c>
      <c r="AF94" s="52">
        <f t="shared" si="54"/>
        <v>27.2656441078994</v>
      </c>
      <c r="AG94" s="52">
        <f t="shared" si="55"/>
        <v>24.095801469628352</v>
      </c>
      <c r="AH94" s="52">
        <f t="shared" si="56"/>
        <v>22.30079573194639</v>
      </c>
      <c r="AI94" s="53">
        <f t="shared" si="57"/>
        <v>21.89086597510333</v>
      </c>
      <c r="AJ94" s="24"/>
      <c r="BY94"/>
    </row>
    <row r="95" spans="1:77" ht="16.5">
      <c r="A95" s="97">
        <v>53</v>
      </c>
      <c r="B95" s="4">
        <v>-1.4645137627007347</v>
      </c>
      <c r="C95" s="11">
        <v>272.98323406389613</v>
      </c>
      <c r="D95" s="4">
        <v>-4.654270873718812</v>
      </c>
      <c r="E95" s="4">
        <f t="shared" si="32"/>
        <v>4.879245630944105</v>
      </c>
      <c r="F95" s="182">
        <f t="shared" si="33"/>
        <v>0.24408562711678913</v>
      </c>
      <c r="G95" s="58">
        <f t="shared" si="59"/>
        <v>45.49720567731602</v>
      </c>
      <c r="H95" s="60">
        <f t="shared" si="60"/>
        <v>0.7757118122864688</v>
      </c>
      <c r="I95" s="60">
        <f t="shared" si="61"/>
        <v>0.8132076051573508</v>
      </c>
      <c r="J95" s="41">
        <f t="shared" si="34"/>
        <v>4.879245630944105</v>
      </c>
      <c r="K95" s="18">
        <f t="shared" si="35"/>
        <v>24.922463929576914</v>
      </c>
      <c r="L95" s="18">
        <f t="shared" si="36"/>
        <v>179.64301546368625</v>
      </c>
      <c r="M95" s="15">
        <f t="shared" si="37"/>
        <v>7.310194092059033</v>
      </c>
      <c r="N95" s="18">
        <f t="shared" si="38"/>
        <v>2287.9267054229663</v>
      </c>
      <c r="O95" s="18">
        <f t="shared" si="39"/>
        <v>873.3794559298342</v>
      </c>
      <c r="P95" s="11">
        <f t="shared" si="40"/>
        <v>25.81605232139262</v>
      </c>
      <c r="Q95" s="83">
        <f t="shared" si="41"/>
        <v>3398.997887159516</v>
      </c>
      <c r="R95" s="113">
        <f t="shared" si="58"/>
        <v>1.5418503902164214E-05</v>
      </c>
      <c r="S95" s="62">
        <f t="shared" si="42"/>
        <v>0.05240746218661691</v>
      </c>
      <c r="T95" s="24"/>
      <c r="U95" s="54">
        <f t="shared" si="43"/>
        <v>5.610756073938423</v>
      </c>
      <c r="V95" s="55">
        <f t="shared" si="44"/>
        <v>5.1910977092508945</v>
      </c>
      <c r="W95" s="55">
        <f t="shared" si="45"/>
        <v>4.879245630944105</v>
      </c>
      <c r="X95" s="55">
        <f t="shared" si="46"/>
        <v>4.696723455934856</v>
      </c>
      <c r="Y95" s="56">
        <f t="shared" si="47"/>
        <v>4.658756841724456</v>
      </c>
      <c r="Z95" s="103">
        <f t="shared" si="48"/>
        <v>884.5294798170198</v>
      </c>
      <c r="AA95" s="103">
        <f t="shared" si="49"/>
        <v>879.6992484666808</v>
      </c>
      <c r="AB95" s="103">
        <f t="shared" si="50"/>
        <v>872.0737746313571</v>
      </c>
      <c r="AC95" s="103">
        <f t="shared" si="51"/>
        <v>866.0036073340784</v>
      </c>
      <c r="AD95" s="103">
        <f t="shared" si="52"/>
        <v>864.5911694000346</v>
      </c>
      <c r="AE95" s="51">
        <f t="shared" si="53"/>
        <v>31.861843466334644</v>
      </c>
      <c r="AF95" s="52">
        <f t="shared" si="54"/>
        <v>27.50801402000624</v>
      </c>
      <c r="AG95" s="52">
        <f t="shared" si="55"/>
        <v>24.479008005993048</v>
      </c>
      <c r="AH95" s="52">
        <f t="shared" si="56"/>
        <v>22.787805945462768</v>
      </c>
      <c r="AI95" s="53">
        <f t="shared" si="57"/>
        <v>22.44359016916639</v>
      </c>
      <c r="AJ95" s="24"/>
      <c r="BY95"/>
    </row>
    <row r="96" spans="1:77" ht="16.5">
      <c r="A96" s="97">
        <v>54</v>
      </c>
      <c r="B96" s="4">
        <v>-1.4138085455450984</v>
      </c>
      <c r="C96" s="11">
        <v>268.73551451884225</v>
      </c>
      <c r="D96" s="4">
        <v>-4.719002848084695</v>
      </c>
      <c r="E96" s="4">
        <f t="shared" si="32"/>
        <v>4.926240197522631</v>
      </c>
      <c r="F96" s="182">
        <f t="shared" si="33"/>
        <v>0.2356347575908497</v>
      </c>
      <c r="G96" s="58">
        <f t="shared" si="59"/>
        <v>44.789252419807035</v>
      </c>
      <c r="H96" s="60">
        <f t="shared" si="60"/>
        <v>0.7865004746807824</v>
      </c>
      <c r="I96" s="60">
        <f t="shared" si="61"/>
        <v>0.8210400329204385</v>
      </c>
      <c r="J96" s="41">
        <f t="shared" si="34"/>
        <v>4.926240197522631</v>
      </c>
      <c r="K96" s="18">
        <f t="shared" si="35"/>
        <v>23.22657997097614</v>
      </c>
      <c r="L96" s="18">
        <f t="shared" si="36"/>
        <v>168.2145369958075</v>
      </c>
      <c r="M96" s="15">
        <f t="shared" si="37"/>
        <v>7.514949674316965</v>
      </c>
      <c r="N96" s="18">
        <f t="shared" si="38"/>
        <v>2324.133586701304</v>
      </c>
      <c r="O96" s="18">
        <f t="shared" si="39"/>
        <v>874.6786572592312</v>
      </c>
      <c r="P96" s="11">
        <f t="shared" si="40"/>
        <v>26.219867266398115</v>
      </c>
      <c r="Q96" s="83">
        <f t="shared" si="41"/>
        <v>3423.9881778680337</v>
      </c>
      <c r="R96" s="113">
        <f t="shared" si="58"/>
        <v>1.5418503902164214E-05</v>
      </c>
      <c r="S96" s="62">
        <f t="shared" si="42"/>
        <v>0.05279277508142242</v>
      </c>
      <c r="T96" s="24"/>
      <c r="U96" s="54">
        <f t="shared" si="43"/>
        <v>5.622517973640735</v>
      </c>
      <c r="V96" s="55">
        <f t="shared" si="44"/>
        <v>5.221633966365287</v>
      </c>
      <c r="W96" s="55">
        <f t="shared" si="45"/>
        <v>4.926240197522631</v>
      </c>
      <c r="X96" s="55">
        <f t="shared" si="46"/>
        <v>4.756033218857653</v>
      </c>
      <c r="Y96" s="56">
        <f t="shared" si="47"/>
        <v>4.7245623886523855</v>
      </c>
      <c r="Z96" s="103">
        <f t="shared" si="48"/>
        <v>884.5754907018642</v>
      </c>
      <c r="AA96" s="103">
        <f t="shared" si="49"/>
        <v>880.2604727473057</v>
      </c>
      <c r="AB96" s="103">
        <f t="shared" si="50"/>
        <v>873.444162120724</v>
      </c>
      <c r="AC96" s="103">
        <f t="shared" si="51"/>
        <v>868.1067110575874</v>
      </c>
      <c r="AD96" s="103">
        <f t="shared" si="52"/>
        <v>867.0064496686745</v>
      </c>
      <c r="AE96" s="51">
        <f t="shared" si="53"/>
        <v>31.98845999552413</v>
      </c>
      <c r="AF96" s="52">
        <f t="shared" si="54"/>
        <v>27.814069468791132</v>
      </c>
      <c r="AG96" s="52">
        <f t="shared" si="55"/>
        <v>24.92420450595749</v>
      </c>
      <c r="AH96" s="52">
        <f t="shared" si="56"/>
        <v>23.330743756780016</v>
      </c>
      <c r="AI96" s="53">
        <f t="shared" si="57"/>
        <v>23.041858604937804</v>
      </c>
      <c r="AJ96" s="24"/>
      <c r="BY96"/>
    </row>
    <row r="97" spans="1:77" ht="16.5">
      <c r="A97" s="97">
        <v>55</v>
      </c>
      <c r="B97" s="4">
        <v>-1.360725856349891</v>
      </c>
      <c r="C97" s="11">
        <v>264.45892699307853</v>
      </c>
      <c r="D97" s="4">
        <v>-4.7850106089258855</v>
      </c>
      <c r="E97" s="4">
        <f t="shared" si="32"/>
        <v>4.9747262621849275</v>
      </c>
      <c r="F97" s="182">
        <f t="shared" si="33"/>
        <v>0.2267876427249818</v>
      </c>
      <c r="G97" s="58">
        <f t="shared" si="59"/>
        <v>44.07648783217976</v>
      </c>
      <c r="H97" s="60">
        <f t="shared" si="60"/>
        <v>0.7975017681543143</v>
      </c>
      <c r="I97" s="60">
        <f t="shared" si="61"/>
        <v>0.829121043697488</v>
      </c>
      <c r="J97" s="41">
        <f t="shared" si="34"/>
        <v>4.9747262621849275</v>
      </c>
      <c r="K97" s="18">
        <f t="shared" si="35"/>
        <v>21.515197450580196</v>
      </c>
      <c r="L97" s="18">
        <f t="shared" si="36"/>
        <v>156.69363434576695</v>
      </c>
      <c r="M97" s="15">
        <f t="shared" si="37"/>
        <v>7.7266529806631095</v>
      </c>
      <c r="N97" s="18">
        <f t="shared" si="38"/>
        <v>2361.672532595512</v>
      </c>
      <c r="O97" s="18">
        <f t="shared" si="39"/>
        <v>875.9315981853963</v>
      </c>
      <c r="P97" s="11">
        <f t="shared" si="40"/>
        <v>26.64235085277472</v>
      </c>
      <c r="Q97" s="83">
        <f t="shared" si="41"/>
        <v>3450.181966410693</v>
      </c>
      <c r="R97" s="113">
        <f t="shared" si="58"/>
        <v>1.5418503902164214E-05</v>
      </c>
      <c r="S97" s="62">
        <f t="shared" si="42"/>
        <v>0.05319664411227987</v>
      </c>
      <c r="T97" s="24"/>
      <c r="U97" s="54">
        <f t="shared" si="43"/>
        <v>5.6357753241807975</v>
      </c>
      <c r="V97" s="55">
        <f t="shared" si="44"/>
        <v>5.253705838748124</v>
      </c>
      <c r="W97" s="55">
        <f t="shared" si="45"/>
        <v>4.9747262621849275</v>
      </c>
      <c r="X97" s="55">
        <f t="shared" si="46"/>
        <v>4.816782384058266</v>
      </c>
      <c r="Y97" s="56">
        <f t="shared" si="47"/>
        <v>4.79185752033603</v>
      </c>
      <c r="Z97" s="103">
        <f t="shared" si="48"/>
        <v>884.6215239764159</v>
      </c>
      <c r="AA97" s="103">
        <f t="shared" si="49"/>
        <v>880.8143962078103</v>
      </c>
      <c r="AB97" s="103">
        <f t="shared" si="50"/>
        <v>874.7756067365431</v>
      </c>
      <c r="AC97" s="103">
        <f t="shared" si="51"/>
        <v>870.1304061406177</v>
      </c>
      <c r="AD97" s="103">
        <f t="shared" si="52"/>
        <v>869.3160578655943</v>
      </c>
      <c r="AE97" s="51">
        <f t="shared" si="53"/>
        <v>32.13147506597923</v>
      </c>
      <c r="AF97" s="52">
        <f t="shared" si="54"/>
        <v>28.137332362747653</v>
      </c>
      <c r="AG97" s="52">
        <f t="shared" si="55"/>
        <v>25.387718444936485</v>
      </c>
      <c r="AH97" s="52">
        <f t="shared" si="56"/>
        <v>23.893456107907998</v>
      </c>
      <c r="AI97" s="53">
        <f t="shared" si="57"/>
        <v>23.661772282302223</v>
      </c>
      <c r="AJ97" s="24"/>
      <c r="BY97"/>
    </row>
    <row r="98" spans="1:77" ht="16.5">
      <c r="A98" s="97">
        <v>56</v>
      </c>
      <c r="B98" s="4">
        <v>-1.313185356620517</v>
      </c>
      <c r="C98" s="11">
        <v>258.2160205655852</v>
      </c>
      <c r="D98" s="4">
        <v>-4.858146156936076</v>
      </c>
      <c r="E98" s="4">
        <f t="shared" si="32"/>
        <v>5.032498371882034</v>
      </c>
      <c r="F98" s="182">
        <f t="shared" si="33"/>
        <v>0.21886422610341952</v>
      </c>
      <c r="G98" s="58">
        <f t="shared" si="59"/>
        <v>43.03600342759753</v>
      </c>
      <c r="H98" s="60">
        <f t="shared" si="60"/>
        <v>0.8096910261560126</v>
      </c>
      <c r="I98" s="60">
        <f t="shared" si="61"/>
        <v>0.8387497286470056</v>
      </c>
      <c r="J98" s="41">
        <f t="shared" si="34"/>
        <v>5.032498371882034</v>
      </c>
      <c r="K98" s="18">
        <f t="shared" si="35"/>
        <v>20.038080824334678</v>
      </c>
      <c r="L98" s="18">
        <f t="shared" si="36"/>
        <v>146.37784585842914</v>
      </c>
      <c r="M98" s="15">
        <f t="shared" si="37"/>
        <v>7.964651000999821</v>
      </c>
      <c r="N98" s="18">
        <f t="shared" si="38"/>
        <v>2406.6409600383013</v>
      </c>
      <c r="O98" s="18">
        <f t="shared" si="39"/>
        <v>877.2637747212169</v>
      </c>
      <c r="P98" s="11">
        <f t="shared" si="40"/>
        <v>27.14138054471415</v>
      </c>
      <c r="Q98" s="83">
        <f t="shared" si="41"/>
        <v>3485.426692987996</v>
      </c>
      <c r="R98" s="113">
        <f t="shared" si="58"/>
        <v>1.5418503902164214E-05</v>
      </c>
      <c r="S98" s="62">
        <f t="shared" si="42"/>
        <v>0.053740065066542726</v>
      </c>
      <c r="T98" s="24"/>
      <c r="U98" s="54">
        <f t="shared" si="43"/>
        <v>5.653687030163309</v>
      </c>
      <c r="V98" s="55">
        <f t="shared" si="44"/>
        <v>5.293589585847478</v>
      </c>
      <c r="W98" s="55">
        <f t="shared" si="45"/>
        <v>5.032498371882034</v>
      </c>
      <c r="X98" s="55">
        <f t="shared" si="46"/>
        <v>4.886309907675134</v>
      </c>
      <c r="Y98" s="56">
        <f t="shared" si="47"/>
        <v>4.865392549007678</v>
      </c>
      <c r="Z98" s="103">
        <f t="shared" si="48"/>
        <v>884.6739117112435</v>
      </c>
      <c r="AA98" s="103">
        <f t="shared" si="49"/>
        <v>881.4525027255073</v>
      </c>
      <c r="AB98" s="103">
        <f t="shared" si="50"/>
        <v>876.2528719442817</v>
      </c>
      <c r="AC98" s="103">
        <f t="shared" si="51"/>
        <v>872.2847993681669</v>
      </c>
      <c r="AD98" s="103">
        <f t="shared" si="52"/>
        <v>871.6547878568853</v>
      </c>
      <c r="AE98" s="51">
        <f t="shared" si="53"/>
        <v>32.32520453125645</v>
      </c>
      <c r="AF98" s="52">
        <f t="shared" si="54"/>
        <v>28.541929841766077</v>
      </c>
      <c r="AG98" s="52">
        <f t="shared" si="55"/>
        <v>25.945557784500654</v>
      </c>
      <c r="AH98" s="52">
        <f t="shared" si="56"/>
        <v>24.545675275426415</v>
      </c>
      <c r="AI98" s="53">
        <f t="shared" si="57"/>
        <v>24.348535290621147</v>
      </c>
      <c r="AJ98" s="24"/>
      <c r="BY98"/>
    </row>
    <row r="99" spans="1:77" ht="16.5">
      <c r="A99" s="97">
        <v>57</v>
      </c>
      <c r="B99" s="4">
        <v>-1.2635106335394646</v>
      </c>
      <c r="C99" s="11">
        <v>252.0404953984403</v>
      </c>
      <c r="D99" s="4">
        <v>-4.933300770021987</v>
      </c>
      <c r="E99" s="4">
        <f t="shared" si="32"/>
        <v>5.092535282996754</v>
      </c>
      <c r="F99" s="182">
        <f t="shared" si="33"/>
        <v>0.21058510558991075</v>
      </c>
      <c r="G99" s="58">
        <f t="shared" si="59"/>
        <v>42.00674923307339</v>
      </c>
      <c r="H99" s="60">
        <f t="shared" si="60"/>
        <v>0.8222167950036644</v>
      </c>
      <c r="I99" s="60">
        <f t="shared" si="61"/>
        <v>0.848755880499459</v>
      </c>
      <c r="J99" s="41">
        <f t="shared" si="34"/>
        <v>5.092535282996754</v>
      </c>
      <c r="K99" s="18">
        <f t="shared" si="35"/>
        <v>18.550766714970674</v>
      </c>
      <c r="L99" s="18">
        <f t="shared" si="36"/>
        <v>136.02945624298687</v>
      </c>
      <c r="M99" s="15">
        <f t="shared" si="37"/>
        <v>8.212980387258483</v>
      </c>
      <c r="N99" s="18">
        <f t="shared" si="38"/>
        <v>2453.6456591624933</v>
      </c>
      <c r="O99" s="18">
        <f t="shared" si="39"/>
        <v>878.5276183325514</v>
      </c>
      <c r="P99" s="11">
        <f t="shared" si="40"/>
        <v>27.67067764494085</v>
      </c>
      <c r="Q99" s="83">
        <f t="shared" si="41"/>
        <v>3522.637158485202</v>
      </c>
      <c r="R99" s="113">
        <f t="shared" si="58"/>
        <v>1.5418503902164214E-05</v>
      </c>
      <c r="S99" s="62">
        <f t="shared" si="42"/>
        <v>0.05431379477401274</v>
      </c>
      <c r="T99" s="24"/>
      <c r="U99" s="54">
        <f t="shared" si="43"/>
        <v>5.674683602990425</v>
      </c>
      <c r="V99" s="55">
        <f t="shared" si="44"/>
        <v>5.336141024658787</v>
      </c>
      <c r="W99" s="55">
        <f t="shared" si="45"/>
        <v>5.092535282996754</v>
      </c>
      <c r="X99" s="55">
        <f t="shared" si="46"/>
        <v>4.957880365096491</v>
      </c>
      <c r="Y99" s="56">
        <f t="shared" si="47"/>
        <v>4.94109171673366</v>
      </c>
      <c r="Z99" s="103">
        <f t="shared" si="48"/>
        <v>884.7209755451927</v>
      </c>
      <c r="AA99" s="103">
        <f t="shared" si="49"/>
        <v>882.0713192866918</v>
      </c>
      <c r="AB99" s="103">
        <f t="shared" si="50"/>
        <v>877.6624188201324</v>
      </c>
      <c r="AC99" s="103">
        <f t="shared" si="51"/>
        <v>874.3224974631484</v>
      </c>
      <c r="AD99" s="103">
        <f t="shared" si="52"/>
        <v>873.8608805475913</v>
      </c>
      <c r="AE99" s="51">
        <f t="shared" si="53"/>
        <v>32.553038329543746</v>
      </c>
      <c r="AF99" s="52">
        <f t="shared" si="54"/>
        <v>28.97676268793629</v>
      </c>
      <c r="AG99" s="52">
        <f t="shared" si="55"/>
        <v>26.531664033205068</v>
      </c>
      <c r="AH99" s="52">
        <f t="shared" si="56"/>
        <v>25.226193958630027</v>
      </c>
      <c r="AI99" s="53">
        <f t="shared" si="57"/>
        <v>25.06572921538909</v>
      </c>
      <c r="AJ99" s="24"/>
      <c r="BY99"/>
    </row>
    <row r="100" spans="1:77" ht="16.5">
      <c r="A100" s="97">
        <v>58</v>
      </c>
      <c r="B100" s="4">
        <v>-1.214001599416605</v>
      </c>
      <c r="C100" s="11">
        <v>244.77978010504086</v>
      </c>
      <c r="D100" s="4">
        <v>-5.013497119819048</v>
      </c>
      <c r="E100" s="4">
        <f t="shared" si="32"/>
        <v>5.1583866909936065</v>
      </c>
      <c r="F100" s="182">
        <f t="shared" si="33"/>
        <v>0.20233359990276747</v>
      </c>
      <c r="G100" s="58">
        <f t="shared" si="59"/>
        <v>40.796630017506814</v>
      </c>
      <c r="H100" s="60">
        <f t="shared" si="60"/>
        <v>0.8355828533031748</v>
      </c>
      <c r="I100" s="60">
        <f t="shared" si="61"/>
        <v>0.8597311151656011</v>
      </c>
      <c r="J100" s="41">
        <f t="shared" si="34"/>
        <v>5.1583866909936065</v>
      </c>
      <c r="K100" s="18">
        <f t="shared" si="35"/>
        <v>17.125473155221197</v>
      </c>
      <c r="L100" s="18">
        <f t="shared" si="36"/>
        <v>125.94381760129406</v>
      </c>
      <c r="M100" s="15">
        <f t="shared" si="37"/>
        <v>8.482173220037959</v>
      </c>
      <c r="N100" s="18">
        <f t="shared" si="38"/>
        <v>2505.519145142935</v>
      </c>
      <c r="O100" s="18">
        <f t="shared" si="39"/>
        <v>879.7604842875178</v>
      </c>
      <c r="P100" s="11">
        <f t="shared" si="40"/>
        <v>28.256016157293494</v>
      </c>
      <c r="Q100" s="83">
        <f t="shared" si="41"/>
        <v>3565.087109564299</v>
      </c>
      <c r="R100" s="113">
        <f t="shared" si="58"/>
        <v>1.5418503902164214E-05</v>
      </c>
      <c r="S100" s="62">
        <f t="shared" si="42"/>
        <v>0.05496830951037249</v>
      </c>
      <c r="T100" s="24"/>
      <c r="U100" s="54">
        <f t="shared" si="43"/>
        <v>5.699288953341561</v>
      </c>
      <c r="V100" s="55">
        <f t="shared" si="44"/>
        <v>5.383823602085504</v>
      </c>
      <c r="W100" s="55">
        <f t="shared" si="45"/>
        <v>5.1583866909936065</v>
      </c>
      <c r="X100" s="55">
        <f t="shared" si="46"/>
        <v>5.035085361741373</v>
      </c>
      <c r="Y100" s="56">
        <f t="shared" si="47"/>
        <v>5.021449055499797</v>
      </c>
      <c r="Z100" s="103">
        <f t="shared" si="48"/>
        <v>884.7564300052321</v>
      </c>
      <c r="AA100" s="103">
        <f t="shared" si="49"/>
        <v>882.6888044334015</v>
      </c>
      <c r="AB100" s="103">
        <f t="shared" si="50"/>
        <v>879.0614295130091</v>
      </c>
      <c r="AC100" s="103">
        <f t="shared" si="51"/>
        <v>876.3162479759238</v>
      </c>
      <c r="AD100" s="103">
        <f t="shared" si="52"/>
        <v>875.9795095100227</v>
      </c>
      <c r="AE100" s="51">
        <f t="shared" si="53"/>
        <v>32.82104600503175</v>
      </c>
      <c r="AF100" s="52">
        <f t="shared" si="54"/>
        <v>29.467922829453865</v>
      </c>
      <c r="AG100" s="52">
        <f t="shared" si="55"/>
        <v>27.182033174894705</v>
      </c>
      <c r="AH100" s="52">
        <f t="shared" si="56"/>
        <v>25.9706786491373</v>
      </c>
      <c r="AI100" s="53">
        <f t="shared" si="57"/>
        <v>25.838400127949853</v>
      </c>
      <c r="AJ100" s="24"/>
      <c r="BY100"/>
    </row>
    <row r="101" spans="1:77" ht="16.5">
      <c r="A101" s="97">
        <v>59</v>
      </c>
      <c r="B101" s="4">
        <v>-1.1681423880828756</v>
      </c>
      <c r="C101" s="11">
        <v>236.70694480643547</v>
      </c>
      <c r="D101" s="4">
        <v>-5.100489232949414</v>
      </c>
      <c r="E101" s="4">
        <f t="shared" si="32"/>
        <v>5.232546899385505</v>
      </c>
      <c r="F101" s="182">
        <f t="shared" si="33"/>
        <v>0.19469039801381258</v>
      </c>
      <c r="G101" s="58">
        <f t="shared" si="59"/>
        <v>39.45115746773924</v>
      </c>
      <c r="H101" s="60">
        <f t="shared" si="60"/>
        <v>0.8500815388249024</v>
      </c>
      <c r="I101" s="60">
        <f t="shared" si="61"/>
        <v>0.8720911498975842</v>
      </c>
      <c r="J101" s="41">
        <f t="shared" si="34"/>
        <v>5.232546899385505</v>
      </c>
      <c r="K101" s="18">
        <f t="shared" si="35"/>
        <v>15.856072693854683</v>
      </c>
      <c r="L101" s="18">
        <f t="shared" si="36"/>
        <v>116.76763729083235</v>
      </c>
      <c r="M101" s="15">
        <f t="shared" si="37"/>
        <v>8.779085282244292</v>
      </c>
      <c r="N101" s="18">
        <f t="shared" si="38"/>
        <v>2564.32875308818</v>
      </c>
      <c r="O101" s="18">
        <f t="shared" si="39"/>
        <v>880.9610440268636</v>
      </c>
      <c r="P101" s="11">
        <f t="shared" si="40"/>
        <v>28.927730042148006</v>
      </c>
      <c r="Q101" s="83">
        <f t="shared" si="41"/>
        <v>3615.6203224241226</v>
      </c>
      <c r="R101" s="113">
        <f t="shared" si="58"/>
        <v>1.5418503902164214E-05</v>
      </c>
      <c r="S101" s="62">
        <f t="shared" si="42"/>
        <v>0.05574745605004057</v>
      </c>
      <c r="T101" s="24"/>
      <c r="U101" s="54">
        <f t="shared" si="43"/>
        <v>5.731897446037702</v>
      </c>
      <c r="V101" s="55">
        <f t="shared" si="44"/>
        <v>5.439995426674311</v>
      </c>
      <c r="W101" s="55">
        <f t="shared" si="45"/>
        <v>5.232546899385505</v>
      </c>
      <c r="X101" s="55">
        <f t="shared" si="46"/>
        <v>5.119828001797313</v>
      </c>
      <c r="Y101" s="56">
        <f t="shared" si="47"/>
        <v>5.108113681526128</v>
      </c>
      <c r="Z101" s="103">
        <f t="shared" si="48"/>
        <v>884.7706756801157</v>
      </c>
      <c r="AA101" s="103">
        <f t="shared" si="49"/>
        <v>883.313333937158</v>
      </c>
      <c r="AB101" s="103">
        <f t="shared" si="50"/>
        <v>880.4530374299436</v>
      </c>
      <c r="AC101" s="103">
        <f t="shared" si="51"/>
        <v>878.2609071800331</v>
      </c>
      <c r="AD101" s="103">
        <f t="shared" si="52"/>
        <v>878.0072659070678</v>
      </c>
      <c r="AE101" s="51">
        <f t="shared" si="53"/>
        <v>33.17791364175873</v>
      </c>
      <c r="AF101" s="52">
        <f t="shared" si="54"/>
        <v>30.0518047830362</v>
      </c>
      <c r="AG101" s="52">
        <f t="shared" si="55"/>
        <v>27.923855607629687</v>
      </c>
      <c r="AH101" s="52">
        <f t="shared" si="56"/>
        <v>26.800263476442417</v>
      </c>
      <c r="AI101" s="53">
        <f t="shared" si="57"/>
        <v>26.684812701873007</v>
      </c>
      <c r="AJ101" s="24"/>
      <c r="BY101"/>
    </row>
    <row r="102" spans="1:77" ht="16.5">
      <c r="A102" s="97">
        <v>60</v>
      </c>
      <c r="B102" s="4">
        <v>-1.123591823217641</v>
      </c>
      <c r="C102" s="11">
        <v>226.13410614406084</v>
      </c>
      <c r="D102" s="4">
        <v>-5.195821795597068</v>
      </c>
      <c r="E102" s="41">
        <f t="shared" si="32"/>
        <v>5.315921624403719</v>
      </c>
      <c r="F102" s="182">
        <f t="shared" si="33"/>
        <v>0.18726530386960683</v>
      </c>
      <c r="G102" s="58">
        <f t="shared" si="59"/>
        <v>37.689017690676806</v>
      </c>
      <c r="H102" s="60">
        <f t="shared" si="60"/>
        <v>0.865970299266178</v>
      </c>
      <c r="I102" s="60">
        <f t="shared" si="61"/>
        <v>0.8859869374006198</v>
      </c>
      <c r="J102" s="41">
        <f t="shared" si="34"/>
        <v>5.315921624403719</v>
      </c>
      <c r="K102" s="18">
        <f t="shared" si="35"/>
        <v>14.66969895585475</v>
      </c>
      <c r="L102" s="18">
        <f t="shared" si="36"/>
        <v>107.82947960344922</v>
      </c>
      <c r="M102" s="15">
        <f t="shared" si="37"/>
        <v>9.110329662020874</v>
      </c>
      <c r="N102" s="18">
        <f t="shared" si="38"/>
        <v>2630.932697455511</v>
      </c>
      <c r="O102" s="18">
        <f t="shared" si="39"/>
        <v>882.0883231336933</v>
      </c>
      <c r="P102" s="11">
        <f t="shared" si="40"/>
        <v>29.68544934874838</v>
      </c>
      <c r="Q102" s="83">
        <f t="shared" si="41"/>
        <v>3674.3159781592776</v>
      </c>
      <c r="R102" s="113">
        <f t="shared" si="58"/>
        <v>1.5418503902164214E-05</v>
      </c>
      <c r="S102" s="62">
        <f t="shared" si="42"/>
        <v>0.05665245524703314</v>
      </c>
      <c r="T102" s="24"/>
      <c r="U102" s="54">
        <f t="shared" si="43"/>
        <v>5.768624414460612</v>
      </c>
      <c r="V102" s="55">
        <f t="shared" si="44"/>
        <v>5.5036536161349074</v>
      </c>
      <c r="W102" s="55">
        <f t="shared" si="45"/>
        <v>5.315921624403719</v>
      </c>
      <c r="X102" s="55">
        <f t="shared" si="46"/>
        <v>5.213778515274288</v>
      </c>
      <c r="Y102" s="56">
        <f t="shared" si="47"/>
        <v>5.202268177919403</v>
      </c>
      <c r="Z102" s="103">
        <f t="shared" si="48"/>
        <v>884.7420517763857</v>
      </c>
      <c r="AA102" s="103">
        <f t="shared" si="49"/>
        <v>883.886687790484</v>
      </c>
      <c r="AB102" s="103">
        <f t="shared" si="50"/>
        <v>881.7852470537025</v>
      </c>
      <c r="AC102" s="103">
        <f t="shared" si="51"/>
        <v>880.119250707391</v>
      </c>
      <c r="AD102" s="103">
        <f t="shared" si="52"/>
        <v>879.9083783405027</v>
      </c>
      <c r="AE102" s="51">
        <f t="shared" si="53"/>
        <v>33.58215752205057</v>
      </c>
      <c r="AF102" s="52">
        <f t="shared" si="54"/>
        <v>30.72040489775861</v>
      </c>
      <c r="AG102" s="52">
        <f t="shared" si="55"/>
        <v>28.769732308294717</v>
      </c>
      <c r="AH102" s="52">
        <f t="shared" si="56"/>
        <v>27.735175540106088</v>
      </c>
      <c r="AI102" s="53">
        <f t="shared" si="57"/>
        <v>27.61977647553191</v>
      </c>
      <c r="AJ102" s="24"/>
      <c r="BY102"/>
    </row>
    <row r="103" spans="1:77" ht="16.5">
      <c r="A103" s="97">
        <v>61</v>
      </c>
      <c r="B103" s="4">
        <v>-1.0747167872199679</v>
      </c>
      <c r="C103" s="11">
        <v>213.52757841296298</v>
      </c>
      <c r="D103" s="4">
        <v>-5.283228433964834</v>
      </c>
      <c r="E103" s="41">
        <f t="shared" si="32"/>
        <v>5.391430131067908</v>
      </c>
      <c r="F103" s="182">
        <f t="shared" si="33"/>
        <v>0.17911946453666133</v>
      </c>
      <c r="G103" s="58">
        <f t="shared" si="59"/>
        <v>35.58792973549383</v>
      </c>
      <c r="H103" s="60">
        <f t="shared" si="60"/>
        <v>0.8805380723274724</v>
      </c>
      <c r="I103" s="60">
        <f t="shared" si="61"/>
        <v>0.8985716885113182</v>
      </c>
      <c r="J103" s="41">
        <f t="shared" si="34"/>
        <v>5.391430131067909</v>
      </c>
      <c r="K103" s="18">
        <f t="shared" si="35"/>
        <v>13.421224063697137</v>
      </c>
      <c r="L103" s="18">
        <f t="shared" si="36"/>
        <v>98.31059128736827</v>
      </c>
      <c r="M103" s="15">
        <f t="shared" si="37"/>
        <v>9.41942463185029</v>
      </c>
      <c r="N103" s="18">
        <f t="shared" si="38"/>
        <v>2691.690751154897</v>
      </c>
      <c r="O103" s="18">
        <f t="shared" si="39"/>
        <v>882.9320686276611</v>
      </c>
      <c r="P103" s="11">
        <f t="shared" si="40"/>
        <v>30.362765246941688</v>
      </c>
      <c r="Q103" s="83">
        <f t="shared" si="41"/>
        <v>3726.1368250124156</v>
      </c>
      <c r="R103" s="113">
        <f t="shared" si="58"/>
        <v>1.5418503902164214E-05</v>
      </c>
      <c r="S103" s="62">
        <f t="shared" si="42"/>
        <v>0.057451455176451706</v>
      </c>
      <c r="T103" s="24"/>
      <c r="U103" s="54">
        <f t="shared" si="43"/>
        <v>5.794615112331006</v>
      </c>
      <c r="V103" s="55">
        <f t="shared" si="44"/>
        <v>5.558462898756088</v>
      </c>
      <c r="W103" s="55">
        <f t="shared" si="45"/>
        <v>5.391430131067909</v>
      </c>
      <c r="X103" s="55">
        <f t="shared" si="46"/>
        <v>5.300055800090393</v>
      </c>
      <c r="Y103" s="56">
        <f t="shared" si="47"/>
        <v>5.288263200191781</v>
      </c>
      <c r="Z103" s="103">
        <f t="shared" si="48"/>
        <v>884.6932142065716</v>
      </c>
      <c r="AA103" s="103">
        <f t="shared" si="49"/>
        <v>884.266041771451</v>
      </c>
      <c r="AB103" s="103">
        <f t="shared" si="50"/>
        <v>882.7798886779145</v>
      </c>
      <c r="AC103" s="103">
        <f t="shared" si="51"/>
        <v>881.5506606156445</v>
      </c>
      <c r="AD103" s="103">
        <f t="shared" si="52"/>
        <v>881.3705378667238</v>
      </c>
      <c r="AE103" s="51">
        <f t="shared" si="53"/>
        <v>33.869704760939676</v>
      </c>
      <c r="AF103" s="52">
        <f t="shared" si="54"/>
        <v>31.301939031010487</v>
      </c>
      <c r="AG103" s="52">
        <f t="shared" si="55"/>
        <v>29.54665524599603</v>
      </c>
      <c r="AH103" s="52">
        <f t="shared" si="56"/>
        <v>28.607796958187365</v>
      </c>
      <c r="AI103" s="53">
        <f t="shared" si="57"/>
        <v>28.487730238574876</v>
      </c>
      <c r="AJ103" s="24"/>
      <c r="BY103"/>
    </row>
    <row r="104" spans="1:78" ht="16.5">
      <c r="A104" s="99">
        <v>62</v>
      </c>
      <c r="B104" s="60">
        <v>-1.0272637876497157</v>
      </c>
      <c r="C104" s="58">
        <v>199.61099392532753</v>
      </c>
      <c r="D104" s="60">
        <v>-5.306160216562837</v>
      </c>
      <c r="E104" s="41">
        <f t="shared" si="32"/>
        <v>5.4046838143642235</v>
      </c>
      <c r="F104" s="182">
        <f t="shared" si="33"/>
        <v>0.17121063127495262</v>
      </c>
      <c r="G104" s="58">
        <f t="shared" si="59"/>
        <v>33.26849898755459</v>
      </c>
      <c r="H104" s="60">
        <f t="shared" si="60"/>
        <v>0.8843600360938062</v>
      </c>
      <c r="I104" s="60">
        <f t="shared" si="61"/>
        <v>0.9007806357273707</v>
      </c>
      <c r="J104" s="41">
        <f t="shared" si="34"/>
        <v>5.4046838143642235</v>
      </c>
      <c r="K104" s="18">
        <f t="shared" si="35"/>
        <v>12.262189386707615</v>
      </c>
      <c r="L104" s="18">
        <f t="shared" si="36"/>
        <v>89.30015564341909</v>
      </c>
      <c r="M104" s="15">
        <f t="shared" si="37"/>
        <v>9.501371866285602</v>
      </c>
      <c r="N104" s="18">
        <f t="shared" si="38"/>
        <v>2702.3978121806044</v>
      </c>
      <c r="O104" s="18">
        <f t="shared" si="39"/>
        <v>883.0982675323874</v>
      </c>
      <c r="P104" s="11">
        <f t="shared" si="40"/>
        <v>30.397381168870215</v>
      </c>
      <c r="Q104" s="83">
        <f t="shared" si="41"/>
        <v>3726.957177778274</v>
      </c>
      <c r="R104" s="113">
        <f t="shared" si="58"/>
        <v>7.721255256369162E-06</v>
      </c>
      <c r="S104" s="62">
        <f t="shared" si="42"/>
        <v>0.028776787699183275</v>
      </c>
      <c r="T104" s="24"/>
      <c r="U104" s="54">
        <f t="shared" si="43"/>
        <v>5.762557331400596</v>
      </c>
      <c r="V104" s="55">
        <f t="shared" si="44"/>
        <v>5.553064789380801</v>
      </c>
      <c r="W104" s="55">
        <f t="shared" si="45"/>
        <v>5.4046838143642235</v>
      </c>
      <c r="X104" s="55">
        <f t="shared" si="46"/>
        <v>5.322527851711826</v>
      </c>
      <c r="Y104" s="56">
        <f t="shared" si="47"/>
        <v>5.309671868585977</v>
      </c>
      <c r="Z104" s="103">
        <f t="shared" si="48"/>
        <v>884.7500423008225</v>
      </c>
      <c r="AA104" s="103">
        <f t="shared" si="49"/>
        <v>884.2333719881168</v>
      </c>
      <c r="AB104" s="103">
        <f t="shared" si="50"/>
        <v>882.9337189840427</v>
      </c>
      <c r="AC104" s="103">
        <f t="shared" si="51"/>
        <v>881.8803025377116</v>
      </c>
      <c r="AD104" s="103">
        <f t="shared" si="52"/>
        <v>881.6939018512438</v>
      </c>
      <c r="AE104" s="51">
        <f t="shared" si="53"/>
        <v>33.515210493198474</v>
      </c>
      <c r="AF104" s="52">
        <f t="shared" si="54"/>
        <v>31.244423050038474</v>
      </c>
      <c r="AG104" s="52">
        <f t="shared" si="55"/>
        <v>29.68408940973274</v>
      </c>
      <c r="AH104" s="52">
        <f t="shared" si="56"/>
        <v>28.837293402754767</v>
      </c>
      <c r="AI104" s="53">
        <f t="shared" si="57"/>
        <v>28.70588948862663</v>
      </c>
      <c r="AJ104" s="24"/>
      <c r="BY104"/>
      <c r="BZ104"/>
    </row>
    <row r="105" spans="1:78" s="100" customFormat="1" ht="16.5">
      <c r="A105" s="114">
        <v>62.0015569999999</v>
      </c>
      <c r="B105" s="106">
        <v>-1.0271905463227444</v>
      </c>
      <c r="C105" s="37">
        <v>199.58976147796437</v>
      </c>
      <c r="D105" s="36">
        <v>-5.306179189558554</v>
      </c>
      <c r="E105" s="42">
        <f t="shared" si="32"/>
        <v>5.404688521104532</v>
      </c>
      <c r="F105" s="183">
        <f t="shared" si="33"/>
        <v>0.17119842438712407</v>
      </c>
      <c r="G105" s="37">
        <f t="shared" si="59"/>
        <v>33.26496024632739</v>
      </c>
      <c r="H105" s="105">
        <f t="shared" si="60"/>
        <v>0.884363198259759</v>
      </c>
      <c r="I105" s="105">
        <f t="shared" si="61"/>
        <v>0.9007814201840888</v>
      </c>
      <c r="J105" s="42">
        <f t="shared" si="34"/>
        <v>5.404688521104532</v>
      </c>
      <c r="K105" s="112">
        <f t="shared" si="35"/>
        <v>12.260440922453444</v>
      </c>
      <c r="L105" s="112">
        <f t="shared" si="36"/>
        <v>89.28661962643338</v>
      </c>
      <c r="M105" s="106">
        <f t="shared" si="37"/>
        <v>9.501439813653436</v>
      </c>
      <c r="N105" s="18">
        <f t="shared" si="38"/>
        <v>2702.401616785723</v>
      </c>
      <c r="O105" s="112">
        <f t="shared" si="39"/>
        <v>883.0983672878308</v>
      </c>
      <c r="P105" s="37">
        <f t="shared" si="40"/>
        <v>30.397278538880936</v>
      </c>
      <c r="Q105" s="84">
        <f t="shared" si="41"/>
        <v>3726.9457629749754</v>
      </c>
      <c r="R105" s="107">
        <f>K$32*(A105-A104)/2</f>
        <v>1.2003305287054497E-08</v>
      </c>
      <c r="S105" s="115">
        <f t="shared" si="42"/>
        <v>4.473566778128288E-05</v>
      </c>
      <c r="T105" s="116"/>
      <c r="U105" s="117">
        <f t="shared" si="43"/>
        <v>5.762495608941722</v>
      </c>
      <c r="V105" s="118">
        <f t="shared" si="44"/>
        <v>5.5530421857089065</v>
      </c>
      <c r="W105" s="118">
        <f t="shared" si="45"/>
        <v>5.404688521104532</v>
      </c>
      <c r="X105" s="118">
        <f t="shared" si="46"/>
        <v>5.322546112976536</v>
      </c>
      <c r="Y105" s="119">
        <f t="shared" si="47"/>
        <v>5.309688772430109</v>
      </c>
      <c r="Z105" s="120">
        <f t="shared" si="48"/>
        <v>884.7501169583331</v>
      </c>
      <c r="AA105" s="120">
        <f t="shared" si="49"/>
        <v>884.2332330339008</v>
      </c>
      <c r="AB105" s="120">
        <f t="shared" si="50"/>
        <v>882.9337725129626</v>
      </c>
      <c r="AC105" s="120">
        <f t="shared" si="51"/>
        <v>881.8805631586863</v>
      </c>
      <c r="AD105" s="120">
        <f t="shared" si="52"/>
        <v>881.6941507752716</v>
      </c>
      <c r="AE105" s="121">
        <f t="shared" si="53"/>
        <v>33.514529760957956</v>
      </c>
      <c r="AF105" s="122">
        <f t="shared" si="54"/>
        <v>31.244182322417732</v>
      </c>
      <c r="AG105" s="122">
        <f t="shared" si="55"/>
        <v>29.68413827276201</v>
      </c>
      <c r="AH105" s="122">
        <f t="shared" si="56"/>
        <v>28.83748026795282</v>
      </c>
      <c r="AI105" s="123">
        <f t="shared" si="57"/>
        <v>28.706062070314168</v>
      </c>
      <c r="AJ105" s="24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</row>
    <row r="106" spans="1:36" ht="30" customHeight="1">
      <c r="A106" s="97">
        <v>67.221915</v>
      </c>
      <c r="B106" s="15">
        <v>-0.8205349218612223</v>
      </c>
      <c r="C106" s="11">
        <v>175.24467176047682</v>
      </c>
      <c r="D106" s="2">
        <v>-4.740800441392237</v>
      </c>
      <c r="E106" s="41">
        <f aca="true" t="shared" si="62" ref="E106:E137">SQRT(B106^2+D106^2)</f>
        <v>4.811285315079394</v>
      </c>
      <c r="F106" s="182">
        <f aca="true" t="shared" si="63" ref="F106:F132">-B106*$E$28*(1-$E$32)/$E$29/$E$33</f>
        <v>0.13675582031020375</v>
      </c>
      <c r="G106" s="58">
        <f t="shared" si="59"/>
        <v>29.2074452934128</v>
      </c>
      <c r="H106" s="60">
        <f t="shared" si="60"/>
        <v>0.790133406898706</v>
      </c>
      <c r="I106" s="60">
        <f t="shared" si="61"/>
        <v>0.8018808858465657</v>
      </c>
      <c r="J106" s="41">
        <f aca="true" t="shared" si="64" ref="J106:J137">E106*E$28/E$29</f>
        <v>4.811285315079394</v>
      </c>
      <c r="K106" s="18">
        <f aca="true" t="shared" si="65" ref="K106:K137">E$35*E$13/120*F106^2/E$7*E$6*E$9*(E$9-1)*E$4/E$5</f>
        <v>7.823447996850816</v>
      </c>
      <c r="L106" s="18">
        <f aca="true" t="shared" si="66" ref="L106:L137">E$36*E$13/6*F106^2/E$8*E$6*E$4/E$5*(1+(G106*E$4/F106)^2/15)</f>
        <v>58.49405401464771</v>
      </c>
      <c r="M106" s="15">
        <f aca="true" t="shared" si="67" ref="M106:M137">E$37*E$13/8*H106^2/E$8*E$6*E$5/E$4</f>
        <v>7.584534773193213</v>
      </c>
      <c r="N106" s="18">
        <f aca="true" t="shared" si="68" ref="N106:N137">E$13*E$14*(E$11/E$10)^2*J106*(1-E$32)/E$33^2*(E$19/2/PI())^2/E$18*LN((E$17+E$18*J106)/(E$17+E$18*E$32*J106))</f>
        <v>2235.8790472999167</v>
      </c>
      <c r="O106" s="18">
        <f aca="true" t="shared" si="69" ref="O106:O137">(Z106+AA106+AB106+AC106+AD106)/5</f>
        <v>871.4282360314655</v>
      </c>
      <c r="P106" s="11">
        <f aca="true" t="shared" si="70" ref="P106:P137">(AE106+AF106+AG106+AH106+AI106)/5</f>
        <v>24.39606177096482</v>
      </c>
      <c r="Q106" s="83">
        <f aca="true" t="shared" si="71" ref="Q106:Q137">SUM(K106:P106)</f>
        <v>3205.6053818870387</v>
      </c>
      <c r="R106" s="113">
        <f>K$32*(A107-A106)/2</f>
        <v>5.998453304357755E-06</v>
      </c>
      <c r="S106" s="62">
        <f>Q106*R106</f>
        <v>0.01922867419544731</v>
      </c>
      <c r="T106" s="24"/>
      <c r="U106" s="54">
        <f aca="true" t="shared" si="72" ref="U106:U137">SQRT(($B106-$C106*0.8*$E$4)^2+$D106^2)*$E$28/$E$29</f>
        <v>5.104362359808892</v>
      </c>
      <c r="V106" s="55">
        <f aca="true" t="shared" si="73" ref="V106:V137">SQRT(($B106-$C106*0.4*$E$4)^2+$D106^2)*$E$28/$E$29</f>
        <v>4.930976495778536</v>
      </c>
      <c r="W106" s="55">
        <f aca="true" t="shared" si="74" ref="W106:W137">SQRT(($B106)^2+$D106^2)*$E$28/$E$29</f>
        <v>4.811285315079394</v>
      </c>
      <c r="X106" s="55">
        <f aca="true" t="shared" si="75" ref="X106:X137">SQRT(($B106+$C106*0.4*$E$4)^2+$D106^2)*$E$28/$E$29</f>
        <v>4.749350128572178</v>
      </c>
      <c r="Y106" s="56">
        <f aca="true" t="shared" si="76" ref="Y106:Y137">SQRT(($B106+$C106*0.8*$E$4)^2+$D106^2)*$E$28/$E$29</f>
        <v>4.747431935681668</v>
      </c>
      <c r="Z106" s="103">
        <f aca="true" t="shared" si="77" ref="Z106:Z137">$E$38*$E$13*$E$14*$E$16/$E$33*2/3*$E$20/PI()*($E$21*$E$22*LN((U106+$E$22)/($E$32*U106+$E$22))+$E$23*U106*(1-$E$32)+$E$24*U106^2/2*(1-$E$32^2))</f>
        <v>877.9250126400389</v>
      </c>
      <c r="AA106" s="103">
        <f aca="true" t="shared" si="78" ref="AA106:AA137">$E$38*$E$13*$E$14*$E$16/$E$33*2/3*$E$20/PI()*($E$21*$E$22*LN((V106+$E$22)/($E$32*V106+$E$22))+$E$23*V106*(1-$E$32)+$E$24*V106^2/2*(1-$E$32^2))</f>
        <v>873.5779107695765</v>
      </c>
      <c r="AB106" s="103">
        <f aca="true" t="shared" si="79" ref="AB106:AB137">$E$38*$E$13*$E$14*$E$16/$E$33*2/3*$E$20/PI()*($E$21*$E$22*LN((W106+$E$22)/($E$32*W106+$E$22))+$E$23*W106*(1-$E$32)+$E$24*W106^2/2*(1-$E$32^2))</f>
        <v>869.9527127257687</v>
      </c>
      <c r="AC106" s="103">
        <f aca="true" t="shared" si="80" ref="AC106:AC137">$E$38*$E$13*$E$14*$E$16/$E$33*2/3*$E$20/PI()*($E$21*$E$22*LN((X106+$E$22)/($E$32*X106+$E$22))+$E$23*X106*(1-$E$32)+$E$24*X106^2/2*(1-$E$32^2))</f>
        <v>867.8760254803796</v>
      </c>
      <c r="AD106" s="103">
        <f aca="true" t="shared" si="81" ref="AD106:AD137">$E$38*$E$13*$E$14*$E$16/$E$33*2/3*$E$20/PI()*($E$21*$E$22*LN((Y106+$E$22)/($E$32*Y106+$E$22))+$E$23*Y106*(1-$E$32)+$E$24*Y106^2/2*(1-$E$32^2))</f>
        <v>867.8095185415638</v>
      </c>
      <c r="AE106" s="51">
        <f aca="true" t="shared" si="82" ref="AE106:AE137">1/9/PI()*$E$20/$E$33*$E$27^2*U106*(3*U106+4*$E$26)/($E$25*$E$26*$E$13*$E$14*$E$16*16*$E$4^2*$E$5^2)</f>
        <v>26.647893940668055</v>
      </c>
      <c r="AF106" s="52">
        <f aca="true" t="shared" si="83" ref="AF106:AF137">1/9/PI()*$E$20/$E$33*$E$27^2*V106*(3*V106+4*$E$26)/($E$25*$E$26*$E$13*$E$14*$E$16*16*$E$4^2*$E$5^2)</f>
        <v>24.96929481419524</v>
      </c>
      <c r="AG106" s="52">
        <f aca="true" t="shared" si="84" ref="AG106:AG137">1/9/PI()*$E$20/$E$33*$E$27^2*W106*(3*W106+4*$E$26)/($E$25*$E$26*$E$13*$E$14*$E$16*16*$E$4^2*$E$5^2)</f>
        <v>23.842262649838005</v>
      </c>
      <c r="AH106" s="52">
        <f aca="true" t="shared" si="85" ref="AH106:AH137">1/9/PI()*$E$20/$E$33*$E$27^2*X106*(3*X106+4*$E$26)/($E$25*$E$26*$E$13*$E$14*$E$16*16*$E$4^2*$E$5^2)</f>
        <v>23.269246753946646</v>
      </c>
      <c r="AI106" s="53">
        <f aca="true" t="shared" si="86" ref="AI106:AI137">1/9/PI()*$E$20/$E$33*$E$27^2*Y106*(3*Y106+4*$E$26)/($E$25*$E$26*$E$13*$E$14*$E$16*16*$E$4^2*$E$5^2)</f>
        <v>23.251610696176165</v>
      </c>
      <c r="AJ106" s="24"/>
    </row>
    <row r="107" spans="1:64" ht="16.5" customHeight="1">
      <c r="A107" s="97">
        <v>68</v>
      </c>
      <c r="B107" s="15">
        <v>-0.7980961312373012</v>
      </c>
      <c r="C107" s="11">
        <v>178.52233149271646</v>
      </c>
      <c r="D107" s="5">
        <v>-4.788429729859255</v>
      </c>
      <c r="E107" s="41">
        <f t="shared" si="62"/>
        <v>4.854484186038299</v>
      </c>
      <c r="F107" s="182">
        <f t="shared" si="63"/>
        <v>0.1330160218728835</v>
      </c>
      <c r="G107" s="58">
        <f t="shared" si="59"/>
        <v>29.753721915452743</v>
      </c>
      <c r="H107" s="60">
        <f t="shared" si="60"/>
        <v>0.7980716216432091</v>
      </c>
      <c r="I107" s="60">
        <f t="shared" si="61"/>
        <v>0.8090806976730499</v>
      </c>
      <c r="J107" s="41">
        <f t="shared" si="64"/>
        <v>4.854484186038299</v>
      </c>
      <c r="K107" s="18">
        <f t="shared" si="65"/>
        <v>7.401410172351402</v>
      </c>
      <c r="L107" s="18">
        <f t="shared" si="66"/>
        <v>56.14751263085846</v>
      </c>
      <c r="M107" s="15">
        <f t="shared" si="67"/>
        <v>7.737699058386946</v>
      </c>
      <c r="N107" s="18">
        <f t="shared" si="68"/>
        <v>2268.920094898887</v>
      </c>
      <c r="O107" s="18">
        <f t="shared" si="69"/>
        <v>872.7656595517841</v>
      </c>
      <c r="P107" s="11">
        <f t="shared" si="70"/>
        <v>24.820495789426758</v>
      </c>
      <c r="Q107" s="83">
        <f t="shared" si="71"/>
        <v>3237.7928721016947</v>
      </c>
      <c r="R107" s="113">
        <f aca="true" t="shared" si="87" ref="R107:R115">K$32*(A108-A106)/2</f>
        <v>1.3707705255439863E-05</v>
      </c>
      <c r="S107" s="62">
        <f>Q107*R107</f>
        <v>0.044382710368934125</v>
      </c>
      <c r="T107" s="24"/>
      <c r="U107" s="54">
        <f t="shared" si="72"/>
        <v>5.147747885172851</v>
      </c>
      <c r="V107" s="55">
        <f t="shared" si="73"/>
        <v>4.973415959116252</v>
      </c>
      <c r="W107" s="55">
        <f t="shared" si="74"/>
        <v>4.854484186038299</v>
      </c>
      <c r="X107" s="55">
        <f t="shared" si="75"/>
        <v>4.795076591631529</v>
      </c>
      <c r="Y107" s="56">
        <f t="shared" si="76"/>
        <v>4.797404998928316</v>
      </c>
      <c r="Z107" s="103">
        <f t="shared" si="77"/>
        <v>878.8458193150668</v>
      </c>
      <c r="AA107" s="103">
        <f t="shared" si="78"/>
        <v>874.7407252250782</v>
      </c>
      <c r="AB107" s="103">
        <f t="shared" si="79"/>
        <v>871.3200472293504</v>
      </c>
      <c r="AC107" s="103">
        <f t="shared" si="80"/>
        <v>869.4224799596873</v>
      </c>
      <c r="AD107" s="103">
        <f t="shared" si="81"/>
        <v>869.4992260297383</v>
      </c>
      <c r="AE107" s="51">
        <f t="shared" si="82"/>
        <v>27.076429621958557</v>
      </c>
      <c r="AF107" s="52">
        <f t="shared" si="83"/>
        <v>25.375136375645514</v>
      </c>
      <c r="AG107" s="52">
        <f t="shared" si="84"/>
        <v>24.246041216724937</v>
      </c>
      <c r="AH107" s="52">
        <f t="shared" si="85"/>
        <v>23.691631273777745</v>
      </c>
      <c r="AI107" s="53">
        <f t="shared" si="86"/>
        <v>23.71324045902703</v>
      </c>
      <c r="AJ107" s="101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35" ht="16.5">
      <c r="A108" s="97">
        <v>69</v>
      </c>
      <c r="B108" s="15">
        <v>-0.7662941472363514</v>
      </c>
      <c r="C108" s="11">
        <v>180.69875563380634</v>
      </c>
      <c r="D108" s="5">
        <v>-4.879189941848699</v>
      </c>
      <c r="E108" s="41">
        <f t="shared" si="62"/>
        <v>4.938997996428648</v>
      </c>
      <c r="F108" s="182">
        <f t="shared" si="63"/>
        <v>0.12771569120605855</v>
      </c>
      <c r="G108" s="58">
        <f aca="true" t="shared" si="88" ref="G108:G139">C108*$E$28*(1-$E$32)/$E$29/$E$33</f>
        <v>30.11645927230106</v>
      </c>
      <c r="H108" s="60">
        <f aca="true" t="shared" si="89" ref="H108:H139">-D108*$E$28*(1-$E$32)/$E$29/$E$33</f>
        <v>0.8131983236414497</v>
      </c>
      <c r="I108" s="60">
        <f aca="true" t="shared" si="90" ref="I108:I139">E108*$E$28*(1-$E$32)/$E$29/$E$33</f>
        <v>0.823166332738108</v>
      </c>
      <c r="J108" s="41">
        <f t="shared" si="64"/>
        <v>4.938997996428648</v>
      </c>
      <c r="K108" s="18">
        <f t="shared" si="65"/>
        <v>6.82330961944444</v>
      </c>
      <c r="L108" s="18">
        <f t="shared" si="66"/>
        <v>52.70160289335292</v>
      </c>
      <c r="M108" s="15">
        <f t="shared" si="67"/>
        <v>8.033800591486761</v>
      </c>
      <c r="N108" s="18">
        <f t="shared" si="68"/>
        <v>2333.9930090469525</v>
      </c>
      <c r="O108" s="18">
        <f t="shared" si="69"/>
        <v>875.1091670739976</v>
      </c>
      <c r="P108" s="11">
        <f t="shared" si="70"/>
        <v>25.63378182919191</v>
      </c>
      <c r="Q108" s="83">
        <f t="shared" si="71"/>
        <v>3302.2946710544256</v>
      </c>
      <c r="R108" s="113">
        <f t="shared" si="87"/>
        <v>1.5418503902164214E-05</v>
      </c>
      <c r="S108" s="62">
        <f>Q108*R108</f>
        <v>0.050916443271748754</v>
      </c>
      <c r="T108" s="24"/>
      <c r="U108" s="54">
        <f t="shared" si="72"/>
        <v>5.225628010120383</v>
      </c>
      <c r="V108" s="55">
        <f t="shared" si="73"/>
        <v>5.054240114320206</v>
      </c>
      <c r="W108" s="55">
        <f t="shared" si="74"/>
        <v>4.938997996428648</v>
      </c>
      <c r="X108" s="55">
        <f t="shared" si="75"/>
        <v>4.883877796047186</v>
      </c>
      <c r="Y108" s="56">
        <f t="shared" si="76"/>
        <v>4.890912643586379</v>
      </c>
      <c r="Z108" s="103">
        <f t="shared" si="77"/>
        <v>880.3314386872214</v>
      </c>
      <c r="AA108" s="103">
        <f t="shared" si="78"/>
        <v>876.7781047898804</v>
      </c>
      <c r="AB108" s="103">
        <f t="shared" si="79"/>
        <v>873.802608436227</v>
      </c>
      <c r="AC108" s="103">
        <f t="shared" si="80"/>
        <v>872.2123479271098</v>
      </c>
      <c r="AD108" s="103">
        <f t="shared" si="81"/>
        <v>872.4213355295491</v>
      </c>
      <c r="AE108" s="51">
        <f t="shared" si="82"/>
        <v>27.854225294207748</v>
      </c>
      <c r="AF108" s="52">
        <f t="shared" si="83"/>
        <v>26.15705686837513</v>
      </c>
      <c r="AG108" s="52">
        <f t="shared" si="84"/>
        <v>25.045753344873248</v>
      </c>
      <c r="AH108" s="52">
        <f t="shared" si="85"/>
        <v>24.52271266473878</v>
      </c>
      <c r="AI108" s="53">
        <f t="shared" si="86"/>
        <v>24.58916097376465</v>
      </c>
    </row>
    <row r="109" spans="1:35" ht="16.5">
      <c r="A109" s="97">
        <v>70</v>
      </c>
      <c r="B109" s="15">
        <v>-0.731426453042527</v>
      </c>
      <c r="C109" s="11">
        <v>180.37025425008574</v>
      </c>
      <c r="D109" s="5">
        <v>-5.0152323516828385</v>
      </c>
      <c r="E109" s="41">
        <f t="shared" si="62"/>
        <v>5.068287698777226</v>
      </c>
      <c r="F109" s="182">
        <f t="shared" si="63"/>
        <v>0.12190440884042116</v>
      </c>
      <c r="G109" s="58">
        <f t="shared" si="88"/>
        <v>30.061709041680952</v>
      </c>
      <c r="H109" s="60">
        <f t="shared" si="89"/>
        <v>0.8358720586138065</v>
      </c>
      <c r="I109" s="60">
        <f t="shared" si="90"/>
        <v>0.844714616462871</v>
      </c>
      <c r="J109" s="41">
        <f t="shared" si="64"/>
        <v>5.068287698777226</v>
      </c>
      <c r="K109" s="18">
        <f t="shared" si="65"/>
        <v>6.216492124654304</v>
      </c>
      <c r="L109" s="18">
        <f t="shared" si="66"/>
        <v>48.81472327743482</v>
      </c>
      <c r="M109" s="15">
        <f t="shared" si="67"/>
        <v>8.488045801202551</v>
      </c>
      <c r="N109" s="18">
        <f t="shared" si="68"/>
        <v>2434.6281677483275</v>
      </c>
      <c r="O109" s="18">
        <f t="shared" si="69"/>
        <v>878.1455369356729</v>
      </c>
      <c r="P109" s="11">
        <f t="shared" si="70"/>
        <v>26.879268471008896</v>
      </c>
      <c r="Q109" s="83">
        <f t="shared" si="71"/>
        <v>3403.1722343583006</v>
      </c>
      <c r="R109" s="113">
        <f t="shared" si="87"/>
        <v>1.5418503902164214E-05</v>
      </c>
      <c r="S109" s="62">
        <f>Q109*R109</f>
        <v>0.052471824375190365</v>
      </c>
      <c r="T109" s="24"/>
      <c r="U109" s="54">
        <f t="shared" si="72"/>
        <v>5.340095307111578</v>
      </c>
      <c r="V109" s="55">
        <f t="shared" si="73"/>
        <v>5.176686762072804</v>
      </c>
      <c r="W109" s="55">
        <f t="shared" si="74"/>
        <v>5.068287698777226</v>
      </c>
      <c r="X109" s="55">
        <f t="shared" si="75"/>
        <v>5.018464006437159</v>
      </c>
      <c r="Y109" s="56">
        <f t="shared" si="76"/>
        <v>5.028956968557801</v>
      </c>
      <c r="Z109" s="103">
        <f t="shared" si="77"/>
        <v>882.1255784368303</v>
      </c>
      <c r="AA109" s="103">
        <f t="shared" si="78"/>
        <v>879.4229252196108</v>
      </c>
      <c r="AB109" s="103">
        <f t="shared" si="79"/>
        <v>877.10853732486</v>
      </c>
      <c r="AC109" s="103">
        <f t="shared" si="80"/>
        <v>875.9049144925375</v>
      </c>
      <c r="AD109" s="103">
        <f t="shared" si="81"/>
        <v>876.1657292045254</v>
      </c>
      <c r="AE109" s="51">
        <f t="shared" si="82"/>
        <v>29.01733782921976</v>
      </c>
      <c r="AF109" s="52">
        <f t="shared" si="83"/>
        <v>27.36416351288986</v>
      </c>
      <c r="AG109" s="52">
        <f t="shared" si="84"/>
        <v>26.294163609538852</v>
      </c>
      <c r="AH109" s="52">
        <f t="shared" si="85"/>
        <v>25.809488645287917</v>
      </c>
      <c r="AI109" s="53">
        <f t="shared" si="86"/>
        <v>25.911188758108093</v>
      </c>
    </row>
    <row r="110" spans="1:35" ht="16.5">
      <c r="A110" s="97">
        <v>71</v>
      </c>
      <c r="B110" s="15">
        <v>-0.6969850538998426</v>
      </c>
      <c r="C110" s="11">
        <v>177.40660729651202</v>
      </c>
      <c r="D110" s="5">
        <v>-5.151499390229846</v>
      </c>
      <c r="E110" s="41">
        <f t="shared" si="62"/>
        <v>5.198435739037104</v>
      </c>
      <c r="F110" s="182">
        <f t="shared" si="63"/>
        <v>0.11616417564997376</v>
      </c>
      <c r="G110" s="58">
        <f t="shared" si="88"/>
        <v>29.567767882752005</v>
      </c>
      <c r="H110" s="60">
        <f t="shared" si="89"/>
        <v>0.8585832317049743</v>
      </c>
      <c r="I110" s="60">
        <f t="shared" si="90"/>
        <v>0.866405956506184</v>
      </c>
      <c r="J110" s="41">
        <f t="shared" si="64"/>
        <v>5.198435739037104</v>
      </c>
      <c r="K110" s="18">
        <f t="shared" si="65"/>
        <v>5.6448316211553875</v>
      </c>
      <c r="L110" s="18">
        <f t="shared" si="66"/>
        <v>44.880564248545234</v>
      </c>
      <c r="M110" s="15">
        <f t="shared" si="67"/>
        <v>8.95556320199145</v>
      </c>
      <c r="N110" s="18">
        <f t="shared" si="68"/>
        <v>2537.227271740344</v>
      </c>
      <c r="O110" s="18">
        <f t="shared" si="69"/>
        <v>880.5938128200744</v>
      </c>
      <c r="P110" s="11">
        <f t="shared" si="70"/>
        <v>28.146707441874504</v>
      </c>
      <c r="Q110" s="83">
        <f t="shared" si="71"/>
        <v>3505.448751073985</v>
      </c>
      <c r="R110" s="113">
        <f t="shared" si="87"/>
        <v>1.5418503902164214E-05</v>
      </c>
      <c r="S110" s="62">
        <f>Q110*R110</f>
        <v>0.054048775247270905</v>
      </c>
      <c r="T110" s="24"/>
      <c r="U110" s="54">
        <f t="shared" si="72"/>
        <v>5.450868412659989</v>
      </c>
      <c r="V110" s="55">
        <f t="shared" si="73"/>
        <v>5.2984681540957155</v>
      </c>
      <c r="W110" s="55">
        <f t="shared" si="74"/>
        <v>5.198435739037104</v>
      </c>
      <c r="X110" s="55">
        <f t="shared" si="75"/>
        <v>5.153821350311802</v>
      </c>
      <c r="Y110" s="56">
        <f t="shared" si="76"/>
        <v>5.166060966932257</v>
      </c>
      <c r="Z110" s="103">
        <f t="shared" si="77"/>
        <v>883.4213733230729</v>
      </c>
      <c r="AA110" s="103">
        <f t="shared" si="78"/>
        <v>881.5266967935103</v>
      </c>
      <c r="AB110" s="103">
        <f t="shared" si="79"/>
        <v>879.8371264447175</v>
      </c>
      <c r="AC110" s="103">
        <f t="shared" si="80"/>
        <v>878.9693977564895</v>
      </c>
      <c r="AD110" s="103">
        <f t="shared" si="81"/>
        <v>879.2144697825822</v>
      </c>
      <c r="AE110" s="51">
        <f t="shared" si="82"/>
        <v>30.16548424559831</v>
      </c>
      <c r="AF110" s="52">
        <f t="shared" si="83"/>
        <v>28.591617634934202</v>
      </c>
      <c r="AG110" s="52">
        <f t="shared" si="84"/>
        <v>27.58140682665385</v>
      </c>
      <c r="AH110" s="52">
        <f t="shared" si="85"/>
        <v>27.13669133327565</v>
      </c>
      <c r="AI110" s="53">
        <f t="shared" si="86"/>
        <v>27.2583371689105</v>
      </c>
    </row>
    <row r="111" spans="1:76" ht="16.5">
      <c r="A111" s="97">
        <v>72</v>
      </c>
      <c r="B111" s="15">
        <v>-0.6620538618289764</v>
      </c>
      <c r="C111" s="11">
        <v>172.84557587970914</v>
      </c>
      <c r="D111" s="5">
        <v>-5.28792964372234</v>
      </c>
      <c r="E111" s="41">
        <f t="shared" si="62"/>
        <v>5.329213378437773</v>
      </c>
      <c r="F111" s="182">
        <f t="shared" si="63"/>
        <v>0.1103423103048294</v>
      </c>
      <c r="G111" s="58">
        <f t="shared" si="88"/>
        <v>28.807595979951525</v>
      </c>
      <c r="H111" s="60">
        <f t="shared" si="89"/>
        <v>0.8813216072870568</v>
      </c>
      <c r="I111" s="60">
        <f t="shared" si="90"/>
        <v>0.8882022297396288</v>
      </c>
      <c r="J111" s="41">
        <f t="shared" si="64"/>
        <v>5.329213378437773</v>
      </c>
      <c r="K111" s="18">
        <f t="shared" si="65"/>
        <v>5.093199736042115</v>
      </c>
      <c r="L111" s="18">
        <f t="shared" si="66"/>
        <v>40.91926898902547</v>
      </c>
      <c r="M111" s="15">
        <f t="shared" si="67"/>
        <v>9.436195586853108</v>
      </c>
      <c r="N111" s="18">
        <f t="shared" si="68"/>
        <v>2641.597931793381</v>
      </c>
      <c r="O111" s="18">
        <f t="shared" si="69"/>
        <v>882.4678222523311</v>
      </c>
      <c r="P111" s="11">
        <f t="shared" si="70"/>
        <v>29.441680028887582</v>
      </c>
      <c r="Q111" s="83">
        <f t="shared" si="71"/>
        <v>3608.956098386521</v>
      </c>
      <c r="R111" s="113">
        <f t="shared" si="87"/>
        <v>1.5418503902164214E-05</v>
      </c>
      <c r="S111" s="62">
        <f>Q111*R111</f>
        <v>0.05564470368571191</v>
      </c>
      <c r="T111" s="24"/>
      <c r="U111" s="54">
        <f t="shared" si="72"/>
        <v>5.560246820470538</v>
      </c>
      <c r="V111" s="55">
        <f t="shared" si="73"/>
        <v>5.420264905229575</v>
      </c>
      <c r="W111" s="55">
        <f t="shared" si="74"/>
        <v>5.329213378437773</v>
      </c>
      <c r="X111" s="55">
        <f t="shared" si="75"/>
        <v>5.289619596409844</v>
      </c>
      <c r="Y111" s="56">
        <f t="shared" si="76"/>
        <v>5.302636360177084</v>
      </c>
      <c r="Z111" s="103">
        <f t="shared" si="77"/>
        <v>884.2766128751978</v>
      </c>
      <c r="AA111" s="103">
        <f t="shared" si="78"/>
        <v>883.106641183053</v>
      </c>
      <c r="AB111" s="103">
        <f t="shared" si="79"/>
        <v>881.9749299428702</v>
      </c>
      <c r="AC111" s="103">
        <f t="shared" si="80"/>
        <v>881.3915058531699</v>
      </c>
      <c r="AD111" s="103">
        <f t="shared" si="81"/>
        <v>881.5894214073642</v>
      </c>
      <c r="AE111" s="51">
        <f t="shared" si="82"/>
        <v>31.320958018113846</v>
      </c>
      <c r="AF111" s="52">
        <f t="shared" si="83"/>
        <v>29.84606406990131</v>
      </c>
      <c r="AG111" s="52">
        <f t="shared" si="84"/>
        <v>28.9057458698957</v>
      </c>
      <c r="AH111" s="52">
        <f t="shared" si="85"/>
        <v>28.501527622986387</v>
      </c>
      <c r="AI111" s="53">
        <f t="shared" si="86"/>
        <v>28.63410456354067</v>
      </c>
      <c r="BX111" s="2"/>
    </row>
    <row r="112" spans="1:76" ht="16.5">
      <c r="A112" s="97">
        <v>73</v>
      </c>
      <c r="B112" s="15">
        <v>-0.6257465113066765</v>
      </c>
      <c r="C112" s="11">
        <v>165.73819309235546</v>
      </c>
      <c r="D112" s="5">
        <v>-5.430904459922626</v>
      </c>
      <c r="E112" s="41">
        <f t="shared" si="62"/>
        <v>5.466834728544476</v>
      </c>
      <c r="F112" s="182">
        <f t="shared" si="63"/>
        <v>0.10429108521777943</v>
      </c>
      <c r="G112" s="58">
        <f t="shared" si="88"/>
        <v>27.623032182059248</v>
      </c>
      <c r="H112" s="60">
        <f t="shared" si="89"/>
        <v>0.9051507433204377</v>
      </c>
      <c r="I112" s="60">
        <f t="shared" si="90"/>
        <v>0.9111391214240792</v>
      </c>
      <c r="J112" s="41">
        <f t="shared" si="64"/>
        <v>5.466834728544476</v>
      </c>
      <c r="K112" s="18">
        <f t="shared" si="65"/>
        <v>4.549890402148091</v>
      </c>
      <c r="L112" s="18">
        <f t="shared" si="66"/>
        <v>36.77845659529533</v>
      </c>
      <c r="M112" s="15">
        <f t="shared" si="67"/>
        <v>9.95336483610546</v>
      </c>
      <c r="N112" s="18">
        <f t="shared" si="68"/>
        <v>2752.77422749687</v>
      </c>
      <c r="O112" s="18">
        <f t="shared" si="69"/>
        <v>883.8167916931827</v>
      </c>
      <c r="P112" s="11">
        <f t="shared" si="70"/>
        <v>30.82494371777907</v>
      </c>
      <c r="Q112" s="83">
        <f t="shared" si="71"/>
        <v>3718.697674741381</v>
      </c>
      <c r="R112" s="113">
        <f t="shared" si="87"/>
        <v>1.5418503902164214E-05</v>
      </c>
      <c r="S112" s="62">
        <f>Q112*R112</f>
        <v>0.05733675460896897</v>
      </c>
      <c r="T112" s="24"/>
      <c r="U112" s="54">
        <f t="shared" si="72"/>
        <v>5.672834901489549</v>
      </c>
      <c r="V112" s="55">
        <f t="shared" si="73"/>
        <v>5.54770190607042</v>
      </c>
      <c r="W112" s="55">
        <f t="shared" si="74"/>
        <v>5.466834728544476</v>
      </c>
      <c r="X112" s="55">
        <f t="shared" si="75"/>
        <v>5.432210632087608</v>
      </c>
      <c r="Y112" s="56">
        <f t="shared" si="76"/>
        <v>5.444711897341722</v>
      </c>
      <c r="Z112" s="103">
        <f t="shared" si="77"/>
        <v>884.7174532097598</v>
      </c>
      <c r="AA112" s="103">
        <f t="shared" si="78"/>
        <v>884.1999003695446</v>
      </c>
      <c r="AB112" s="103">
        <f t="shared" si="79"/>
        <v>883.5724731370683</v>
      </c>
      <c r="AC112" s="103">
        <f t="shared" si="80"/>
        <v>883.2334210026268</v>
      </c>
      <c r="AD112" s="103">
        <f t="shared" si="81"/>
        <v>883.3607107469147</v>
      </c>
      <c r="AE112" s="51">
        <f t="shared" si="82"/>
        <v>32.532946048228474</v>
      </c>
      <c r="AF112" s="52">
        <f t="shared" si="83"/>
        <v>31.18733460288951</v>
      </c>
      <c r="AG112" s="52">
        <f t="shared" si="84"/>
        <v>30.332803247553066</v>
      </c>
      <c r="AH112" s="52">
        <f t="shared" si="85"/>
        <v>29.970544435448893</v>
      </c>
      <c r="AI112" s="53">
        <f t="shared" si="86"/>
        <v>30.1010902547754</v>
      </c>
      <c r="BX112" s="2"/>
    </row>
    <row r="113" spans="1:76" ht="16.5">
      <c r="A113" s="97">
        <v>74</v>
      </c>
      <c r="B113" s="4">
        <v>-0.5877683080617899</v>
      </c>
      <c r="C113" s="11">
        <v>155.88937632883582</v>
      </c>
      <c r="D113" s="5">
        <v>-5.58243286267103</v>
      </c>
      <c r="E113" s="41">
        <f t="shared" si="62"/>
        <v>5.613290322991613</v>
      </c>
      <c r="F113" s="182">
        <f t="shared" si="63"/>
        <v>0.09796138467696498</v>
      </c>
      <c r="G113" s="58">
        <f t="shared" si="88"/>
        <v>25.98156272147264</v>
      </c>
      <c r="H113" s="60">
        <f t="shared" si="89"/>
        <v>0.9304054771118383</v>
      </c>
      <c r="I113" s="60">
        <f t="shared" si="90"/>
        <v>0.9355483871652689</v>
      </c>
      <c r="J113" s="41">
        <f t="shared" si="64"/>
        <v>5.613290322991613</v>
      </c>
      <c r="K113" s="18">
        <f t="shared" si="65"/>
        <v>4.014360703732011</v>
      </c>
      <c r="L113" s="18">
        <f t="shared" si="66"/>
        <v>32.46838904305219</v>
      </c>
      <c r="M113" s="15">
        <f t="shared" si="67"/>
        <v>10.516533633184826</v>
      </c>
      <c r="N113" s="18">
        <f t="shared" si="68"/>
        <v>2872.559564897586</v>
      </c>
      <c r="O113" s="18">
        <f t="shared" si="69"/>
        <v>884.567562565671</v>
      </c>
      <c r="P113" s="11">
        <f t="shared" si="70"/>
        <v>32.32392729075642</v>
      </c>
      <c r="Q113" s="83">
        <f t="shared" si="71"/>
        <v>3836.450338133982</v>
      </c>
      <c r="R113" s="113">
        <f t="shared" si="87"/>
        <v>1.5418503902164214E-05</v>
      </c>
      <c r="S113" s="62">
        <f>Q113*R113</f>
        <v>0.05915232450897802</v>
      </c>
      <c r="T113" s="24"/>
      <c r="U113" s="54">
        <f t="shared" si="72"/>
        <v>5.791171143530922</v>
      </c>
      <c r="V113" s="55">
        <f t="shared" si="73"/>
        <v>5.682980899158017</v>
      </c>
      <c r="W113" s="55">
        <f t="shared" si="74"/>
        <v>5.613290322991613</v>
      </c>
      <c r="X113" s="55">
        <f t="shared" si="75"/>
        <v>5.583541193871009</v>
      </c>
      <c r="Y113" s="56">
        <f t="shared" si="76"/>
        <v>5.594370736783939</v>
      </c>
      <c r="Z113" s="103">
        <f t="shared" si="77"/>
        <v>884.7010466879453</v>
      </c>
      <c r="AA113" s="103">
        <f t="shared" si="78"/>
        <v>884.7353065052125</v>
      </c>
      <c r="AB113" s="103">
        <f t="shared" si="79"/>
        <v>884.5398043517375</v>
      </c>
      <c r="AC113" s="103">
        <f t="shared" si="80"/>
        <v>884.404377352127</v>
      </c>
      <c r="AD113" s="103">
        <f t="shared" si="81"/>
        <v>884.4572779313326</v>
      </c>
      <c r="AE113" s="51">
        <f t="shared" si="82"/>
        <v>33.83153228008625</v>
      </c>
      <c r="AF113" s="52">
        <f t="shared" si="83"/>
        <v>32.643292162779545</v>
      </c>
      <c r="AG113" s="52">
        <f t="shared" si="84"/>
        <v>31.889103433423067</v>
      </c>
      <c r="AH113" s="52">
        <f t="shared" si="85"/>
        <v>31.569835603902984</v>
      </c>
      <c r="AI113" s="53">
        <f t="shared" si="86"/>
        <v>31.685872973590236</v>
      </c>
      <c r="BX113" s="2"/>
    </row>
    <row r="114" spans="1:76" ht="16.5">
      <c r="A114" s="97">
        <v>75</v>
      </c>
      <c r="B114" s="4">
        <v>-0.548516800716131</v>
      </c>
      <c r="C114" s="11">
        <v>143.7809614383361</v>
      </c>
      <c r="D114" s="5">
        <v>-5.736223522029907</v>
      </c>
      <c r="E114" s="41">
        <f t="shared" si="62"/>
        <v>5.762389346040153</v>
      </c>
      <c r="F114" s="182">
        <f t="shared" si="63"/>
        <v>0.09141946678602182</v>
      </c>
      <c r="G114" s="58">
        <f t="shared" si="88"/>
        <v>23.963493573056017</v>
      </c>
      <c r="H114" s="60">
        <f t="shared" si="89"/>
        <v>0.9560372536716512</v>
      </c>
      <c r="I114" s="60">
        <f t="shared" si="90"/>
        <v>0.9603982243400255</v>
      </c>
      <c r="J114" s="41">
        <f t="shared" si="64"/>
        <v>5.762389346040153</v>
      </c>
      <c r="K114" s="18">
        <f t="shared" si="65"/>
        <v>3.4961006735409037</v>
      </c>
      <c r="L114" s="18">
        <f t="shared" si="66"/>
        <v>28.135586070062157</v>
      </c>
      <c r="M114" s="15">
        <f t="shared" si="67"/>
        <v>11.103955937069063</v>
      </c>
      <c r="N114" s="18">
        <f t="shared" si="68"/>
        <v>2996.022591386948</v>
      </c>
      <c r="O114" s="18">
        <f t="shared" si="69"/>
        <v>884.6177152796597</v>
      </c>
      <c r="P114" s="11">
        <f t="shared" si="70"/>
        <v>33.882787899899014</v>
      </c>
      <c r="Q114" s="83">
        <f t="shared" si="71"/>
        <v>3957.258737247179</v>
      </c>
      <c r="R114" s="113">
        <f t="shared" si="87"/>
        <v>1.5418503902164214E-05</v>
      </c>
      <c r="S114" s="62">
        <f>Q114*R114</f>
        <v>0.06101500928211906</v>
      </c>
      <c r="T114" s="24"/>
      <c r="U114" s="54">
        <f t="shared" si="72"/>
        <v>5.911185970102451</v>
      </c>
      <c r="V114" s="55">
        <f t="shared" si="73"/>
        <v>5.820692102149259</v>
      </c>
      <c r="W114" s="55">
        <f t="shared" si="74"/>
        <v>5.762389346040153</v>
      </c>
      <c r="X114" s="55">
        <f t="shared" si="75"/>
        <v>5.737259176221602</v>
      </c>
      <c r="Y114" s="56">
        <f t="shared" si="76"/>
        <v>5.745736870704094</v>
      </c>
      <c r="Z114" s="103">
        <f t="shared" si="77"/>
        <v>884.1830227581413</v>
      </c>
      <c r="AA114" s="103">
        <f t="shared" si="78"/>
        <v>884.620417423083</v>
      </c>
      <c r="AB114" s="103">
        <f t="shared" si="79"/>
        <v>884.7502451775405</v>
      </c>
      <c r="AC114" s="103">
        <f t="shared" si="80"/>
        <v>884.7694463542836</v>
      </c>
      <c r="AD114" s="103">
        <f t="shared" si="81"/>
        <v>884.7654446852507</v>
      </c>
      <c r="AE114" s="51">
        <f t="shared" si="82"/>
        <v>35.17441616262894</v>
      </c>
      <c r="AF114" s="52">
        <f t="shared" si="83"/>
        <v>34.15943495809255</v>
      </c>
      <c r="AG114" s="52">
        <f t="shared" si="84"/>
        <v>33.51335781175682</v>
      </c>
      <c r="AH114" s="52">
        <f t="shared" si="85"/>
        <v>33.236776633888404</v>
      </c>
      <c r="AI114" s="53">
        <f t="shared" si="86"/>
        <v>33.32995393312841</v>
      </c>
      <c r="BX114" s="2"/>
    </row>
    <row r="115" spans="1:76" ht="16.5">
      <c r="A115" s="97">
        <v>76</v>
      </c>
      <c r="B115" s="4">
        <v>-0.5034363303612066</v>
      </c>
      <c r="C115" s="11">
        <v>128.17012441122077</v>
      </c>
      <c r="D115" s="5">
        <v>-5.84377046827651</v>
      </c>
      <c r="E115" s="41">
        <f t="shared" si="62"/>
        <v>5.865415707742139</v>
      </c>
      <c r="F115" s="182">
        <f t="shared" si="63"/>
        <v>0.0839060550602011</v>
      </c>
      <c r="G115" s="58">
        <f t="shared" si="88"/>
        <v>21.36168740187013</v>
      </c>
      <c r="H115" s="60">
        <f t="shared" si="89"/>
        <v>0.9739617447127518</v>
      </c>
      <c r="I115" s="60">
        <f t="shared" si="90"/>
        <v>0.97756928462369</v>
      </c>
      <c r="J115" s="41">
        <f t="shared" si="64"/>
        <v>5.86541570774214</v>
      </c>
      <c r="K115" s="18">
        <f t="shared" si="65"/>
        <v>2.9450533582940728</v>
      </c>
      <c r="L115" s="18">
        <f t="shared" si="66"/>
        <v>23.41742492275886</v>
      </c>
      <c r="M115" s="15">
        <f t="shared" si="67"/>
        <v>11.524229444964298</v>
      </c>
      <c r="N115" s="18">
        <f t="shared" si="68"/>
        <v>3082.2051422444392</v>
      </c>
      <c r="O115" s="18">
        <f t="shared" si="69"/>
        <v>884.2565436124175</v>
      </c>
      <c r="P115" s="11">
        <f t="shared" si="70"/>
        <v>34.95253306141874</v>
      </c>
      <c r="Q115" s="83">
        <f t="shared" si="71"/>
        <v>4039.300926644293</v>
      </c>
      <c r="R115" s="113">
        <f t="shared" si="87"/>
        <v>1.1166180746222705E-05</v>
      </c>
      <c r="S115" s="62">
        <f>Q115*R115</f>
        <v>0.04510356423529504</v>
      </c>
      <c r="T115" s="24"/>
      <c r="U115" s="54">
        <f t="shared" si="72"/>
        <v>5.98381705658018</v>
      </c>
      <c r="V115" s="55">
        <f t="shared" si="73"/>
        <v>5.911944202176449</v>
      </c>
      <c r="W115" s="55">
        <f t="shared" si="74"/>
        <v>5.86541570774214</v>
      </c>
      <c r="X115" s="55">
        <f t="shared" si="75"/>
        <v>5.844836874675061</v>
      </c>
      <c r="Y115" s="56">
        <f t="shared" si="76"/>
        <v>5.850481540048399</v>
      </c>
      <c r="Z115" s="103">
        <f t="shared" si="77"/>
        <v>883.6246098141013</v>
      </c>
      <c r="AA115" s="103">
        <f t="shared" si="78"/>
        <v>884.1781466095682</v>
      </c>
      <c r="AB115" s="103">
        <f t="shared" si="79"/>
        <v>884.4400931560367</v>
      </c>
      <c r="AC115" s="103">
        <f t="shared" si="80"/>
        <v>884.5317692143083</v>
      </c>
      <c r="AD115" s="103">
        <f t="shared" si="81"/>
        <v>884.5080992680736</v>
      </c>
      <c r="AE115" s="51">
        <f t="shared" si="82"/>
        <v>35.999765953008726</v>
      </c>
      <c r="AF115" s="52">
        <f t="shared" si="83"/>
        <v>35.18298310135635</v>
      </c>
      <c r="AG115" s="52">
        <f t="shared" si="84"/>
        <v>34.65920412219865</v>
      </c>
      <c r="AH115" s="52">
        <f t="shared" si="85"/>
        <v>34.42879406234151</v>
      </c>
      <c r="AI115" s="53">
        <f t="shared" si="86"/>
        <v>34.49191806818847</v>
      </c>
      <c r="BX115" s="2"/>
    </row>
    <row r="116" spans="1:35" ht="16.5">
      <c r="A116" s="114">
        <v>76.448413</v>
      </c>
      <c r="B116" s="105">
        <v>-0.48628682969729287</v>
      </c>
      <c r="C116" s="37">
        <v>120.68546934897685</v>
      </c>
      <c r="D116" s="38">
        <v>-5.887457214617205</v>
      </c>
      <c r="E116" s="42">
        <f t="shared" si="62"/>
        <v>5.907506016474738</v>
      </c>
      <c r="F116" s="183">
        <f t="shared" si="63"/>
        <v>0.08104780494954882</v>
      </c>
      <c r="G116" s="37">
        <f t="shared" si="88"/>
        <v>20.114244891496142</v>
      </c>
      <c r="H116" s="105">
        <f t="shared" si="89"/>
        <v>0.9812428691028673</v>
      </c>
      <c r="I116" s="105">
        <f t="shared" si="90"/>
        <v>0.9845843360791229</v>
      </c>
      <c r="J116" s="42">
        <f t="shared" si="64"/>
        <v>5.907506016474738</v>
      </c>
      <c r="K116" s="112">
        <f t="shared" si="65"/>
        <v>2.747825038934079</v>
      </c>
      <c r="L116" s="112">
        <f t="shared" si="66"/>
        <v>21.630167179364523</v>
      </c>
      <c r="M116" s="106">
        <f t="shared" si="67"/>
        <v>11.697178726571531</v>
      </c>
      <c r="N116" s="18">
        <f t="shared" si="68"/>
        <v>3117.6149212531254</v>
      </c>
      <c r="O116" s="112">
        <f t="shared" si="69"/>
        <v>884.0156532161045</v>
      </c>
      <c r="P116" s="37">
        <f t="shared" si="70"/>
        <v>35.392839022559215</v>
      </c>
      <c r="Q116" s="84">
        <f t="shared" si="71"/>
        <v>4073.098584436659</v>
      </c>
      <c r="R116" s="107">
        <f>K$32*(A116-A115)/2</f>
        <v>3.4569287951405976E-06</v>
      </c>
      <c r="S116" s="115">
        <f>Q116*R116</f>
        <v>0.014080411781985493</v>
      </c>
      <c r="T116" s="116"/>
      <c r="U116" s="117">
        <f t="shared" si="72"/>
        <v>6.01336815428168</v>
      </c>
      <c r="V116" s="118">
        <f t="shared" si="73"/>
        <v>5.9492450250456175</v>
      </c>
      <c r="W116" s="118">
        <f t="shared" si="74"/>
        <v>5.907506016474738</v>
      </c>
      <c r="X116" s="118">
        <f t="shared" si="75"/>
        <v>5.888627128532986</v>
      </c>
      <c r="Y116" s="119">
        <f t="shared" si="76"/>
        <v>5.892828076624862</v>
      </c>
      <c r="Z116" s="120">
        <f t="shared" si="77"/>
        <v>883.3446052387637</v>
      </c>
      <c r="AA116" s="120">
        <f t="shared" si="78"/>
        <v>883.9134273397254</v>
      </c>
      <c r="AB116" s="120">
        <f t="shared" si="79"/>
        <v>884.2064025159435</v>
      </c>
      <c r="AC116" s="120">
        <f t="shared" si="80"/>
        <v>884.3188914223017</v>
      </c>
      <c r="AD116" s="120">
        <f t="shared" si="81"/>
        <v>884.2949395637876</v>
      </c>
      <c r="AE116" s="121">
        <f t="shared" si="82"/>
        <v>36.33830407055852</v>
      </c>
      <c r="AF116" s="122">
        <f t="shared" si="83"/>
        <v>35.60571332243854</v>
      </c>
      <c r="AG116" s="122">
        <f t="shared" si="84"/>
        <v>35.13285272084396</v>
      </c>
      <c r="AH116" s="122">
        <f t="shared" si="85"/>
        <v>34.92000933312184</v>
      </c>
      <c r="AI116" s="123">
        <f t="shared" si="86"/>
        <v>34.96731566583325</v>
      </c>
    </row>
    <row r="117" spans="1:35" ht="28.5" customHeight="1">
      <c r="A117" s="97">
        <v>0.464341</v>
      </c>
      <c r="B117" s="4">
        <v>-0.10352712551939902</v>
      </c>
      <c r="C117" s="11">
        <v>216.60045205178835</v>
      </c>
      <c r="D117" s="5">
        <v>0.06772113470913933</v>
      </c>
      <c r="E117" s="41">
        <f t="shared" si="62"/>
        <v>0.12370940871495101</v>
      </c>
      <c r="F117" s="182">
        <f t="shared" si="63"/>
        <v>0.01725452091989984</v>
      </c>
      <c r="G117" s="58">
        <f t="shared" si="88"/>
        <v>36.100075341964725</v>
      </c>
      <c r="H117" s="60">
        <f t="shared" si="89"/>
        <v>-0.011286855784856557</v>
      </c>
      <c r="I117" s="60">
        <f t="shared" si="90"/>
        <v>0.02061823478582517</v>
      </c>
      <c r="J117" s="41">
        <f t="shared" si="64"/>
        <v>0.12370940871495101</v>
      </c>
      <c r="K117" s="18">
        <f t="shared" si="65"/>
        <v>0.12454100703174716</v>
      </c>
      <c r="L117" s="18">
        <f t="shared" si="66"/>
        <v>14.266861481032088</v>
      </c>
      <c r="M117" s="15">
        <f t="shared" si="67"/>
        <v>0.0015476546268119126</v>
      </c>
      <c r="N117" s="18">
        <f t="shared" si="68"/>
        <v>2.3043891016462266</v>
      </c>
      <c r="O117" s="18">
        <f t="shared" si="69"/>
        <v>381.91923996656544</v>
      </c>
      <c r="P117" s="11">
        <f t="shared" si="70"/>
        <v>1.3023459616968691</v>
      </c>
      <c r="Q117" s="83">
        <f t="shared" si="71"/>
        <v>399.9189251725992</v>
      </c>
      <c r="R117" s="113">
        <f>K$33*(A118-A117)/2</f>
        <v>5.286941766850984E-06</v>
      </c>
      <c r="S117" s="62">
        <f>Q117*K$33*(A118-A117)/2</f>
        <v>0.002114348068849168</v>
      </c>
      <c r="T117" s="24"/>
      <c r="U117" s="54">
        <f t="shared" si="72"/>
        <v>1.4293408397002105</v>
      </c>
      <c r="V117" s="55">
        <f t="shared" si="73"/>
        <v>0.7686205652880872</v>
      </c>
      <c r="W117" s="55">
        <f t="shared" si="74"/>
        <v>0.12370940871495101</v>
      </c>
      <c r="X117" s="55">
        <f t="shared" si="75"/>
        <v>0.5626673700307981</v>
      </c>
      <c r="Y117" s="56">
        <f t="shared" si="76"/>
        <v>1.2225584762546517</v>
      </c>
      <c r="Z117" s="103">
        <f t="shared" si="77"/>
        <v>538.185597264465</v>
      </c>
      <c r="AA117" s="103">
        <f t="shared" si="78"/>
        <v>398.1034913972301</v>
      </c>
      <c r="AB117" s="103">
        <f t="shared" si="79"/>
        <v>134.09409255033597</v>
      </c>
      <c r="AC117" s="103">
        <f t="shared" si="80"/>
        <v>339.7949094591102</v>
      </c>
      <c r="AD117" s="103">
        <f t="shared" si="81"/>
        <v>499.41810916168583</v>
      </c>
      <c r="AE117" s="51">
        <f t="shared" si="82"/>
        <v>2.710171484050436</v>
      </c>
      <c r="AF117" s="52">
        <f t="shared" si="83"/>
        <v>0.9979733794630042</v>
      </c>
      <c r="AG117" s="52">
        <f t="shared" si="84"/>
        <v>0.08845138790674648</v>
      </c>
      <c r="AH117" s="52">
        <f t="shared" si="85"/>
        <v>0.625734026099817</v>
      </c>
      <c r="AI117" s="53">
        <f t="shared" si="86"/>
        <v>2.089399530964341</v>
      </c>
    </row>
    <row r="118" spans="1:35" ht="16.5">
      <c r="A118" s="97">
        <v>1</v>
      </c>
      <c r="B118" s="4">
        <v>-0.10201950251602909</v>
      </c>
      <c r="C118" s="11">
        <v>219.58191331162743</v>
      </c>
      <c r="D118" s="5">
        <v>0.03201916274659281</v>
      </c>
      <c r="E118" s="41">
        <f t="shared" si="62"/>
        <v>0.10692616927867032</v>
      </c>
      <c r="F118" s="182">
        <f t="shared" si="63"/>
        <v>0.017003250419338183</v>
      </c>
      <c r="G118" s="58">
        <f t="shared" si="88"/>
        <v>36.596985551937905</v>
      </c>
      <c r="H118" s="60">
        <f t="shared" si="89"/>
        <v>-0.005336527124432136</v>
      </c>
      <c r="I118" s="60">
        <f t="shared" si="90"/>
        <v>0.017821028213111722</v>
      </c>
      <c r="J118" s="41">
        <f t="shared" si="64"/>
        <v>0.10692616927867032</v>
      </c>
      <c r="K118" s="18">
        <f t="shared" si="65"/>
        <v>0.12094013926317644</v>
      </c>
      <c r="L118" s="18">
        <f t="shared" si="66"/>
        <v>14.617544393910725</v>
      </c>
      <c r="M118" s="15">
        <f t="shared" si="67"/>
        <v>0.00034597565548958714</v>
      </c>
      <c r="N118" s="18">
        <f t="shared" si="68"/>
        <v>1.7251443757816918</v>
      </c>
      <c r="O118" s="18">
        <f t="shared" si="69"/>
        <v>381.1785769932975</v>
      </c>
      <c r="P118" s="11">
        <f t="shared" si="70"/>
        <v>1.324407938412227</v>
      </c>
      <c r="Q118" s="83">
        <f t="shared" si="71"/>
        <v>398.9669598163208</v>
      </c>
      <c r="R118" s="113">
        <f aca="true" t="shared" si="91" ref="R118:R143">K$33*(A119-A117)/2</f>
        <v>1.5156918313219072E-05</v>
      </c>
      <c r="S118" s="62">
        <f>Q118*K$33*(A119-A117)/2</f>
        <v>0.006047109619609331</v>
      </c>
      <c r="T118" s="24"/>
      <c r="U118" s="54">
        <f t="shared" si="72"/>
        <v>1.4448103276345308</v>
      </c>
      <c r="V118" s="55">
        <f t="shared" si="73"/>
        <v>0.773900155480853</v>
      </c>
      <c r="W118" s="55">
        <f t="shared" si="74"/>
        <v>0.10692616927867032</v>
      </c>
      <c r="X118" s="55">
        <f t="shared" si="75"/>
        <v>0.5700983668713391</v>
      </c>
      <c r="Y118" s="56">
        <f t="shared" si="76"/>
        <v>1.240829672981574</v>
      </c>
      <c r="Z118" s="103">
        <f t="shared" si="77"/>
        <v>540.9488143331185</v>
      </c>
      <c r="AA118" s="103">
        <f t="shared" si="78"/>
        <v>399.4627517917494</v>
      </c>
      <c r="AB118" s="103">
        <f t="shared" si="79"/>
        <v>120.37616671950646</v>
      </c>
      <c r="AC118" s="103">
        <f t="shared" si="80"/>
        <v>342.11406137573255</v>
      </c>
      <c r="AD118" s="103">
        <f t="shared" si="81"/>
        <v>502.9910907463807</v>
      </c>
      <c r="AE118" s="51">
        <f t="shared" si="82"/>
        <v>2.7597219402285407</v>
      </c>
      <c r="AF118" s="52">
        <f t="shared" si="83"/>
        <v>1.0085245563427063</v>
      </c>
      <c r="AG118" s="52">
        <f t="shared" si="84"/>
        <v>0.07482807663688978</v>
      </c>
      <c r="AH118" s="52">
        <f t="shared" si="85"/>
        <v>0.6378302759458765</v>
      </c>
      <c r="AI118" s="53">
        <f t="shared" si="86"/>
        <v>2.1411348429071206</v>
      </c>
    </row>
    <row r="119" spans="1:35" ht="16.5">
      <c r="A119" s="97">
        <v>2</v>
      </c>
      <c r="B119" s="4">
        <v>-0.0969722207364363</v>
      </c>
      <c r="C119" s="11">
        <v>222.0271905668613</v>
      </c>
      <c r="D119" s="5">
        <v>-0.0605835884936197</v>
      </c>
      <c r="E119" s="41">
        <f t="shared" si="62"/>
        <v>0.11434151822203681</v>
      </c>
      <c r="F119" s="182">
        <f t="shared" si="63"/>
        <v>0.016162036789406052</v>
      </c>
      <c r="G119" s="58">
        <f t="shared" si="88"/>
        <v>37.004531761143554</v>
      </c>
      <c r="H119" s="60">
        <f t="shared" si="89"/>
        <v>0.010097264748936616</v>
      </c>
      <c r="I119" s="60">
        <f t="shared" si="90"/>
        <v>0.019056919703672803</v>
      </c>
      <c r="J119" s="41">
        <f t="shared" si="64"/>
        <v>0.11434151822203681</v>
      </c>
      <c r="K119" s="18">
        <f t="shared" si="65"/>
        <v>0.10926944678181362</v>
      </c>
      <c r="L119" s="18">
        <f t="shared" si="66"/>
        <v>14.853623791761343</v>
      </c>
      <c r="M119" s="15">
        <f t="shared" si="67"/>
        <v>0.0012386128621140221</v>
      </c>
      <c r="N119" s="18">
        <f t="shared" si="68"/>
        <v>1.9708985903912637</v>
      </c>
      <c r="O119" s="18">
        <f t="shared" si="69"/>
        <v>384.7356509335169</v>
      </c>
      <c r="P119" s="11">
        <f t="shared" si="70"/>
        <v>1.3511627591075892</v>
      </c>
      <c r="Q119" s="83">
        <f t="shared" si="71"/>
        <v>403.02184413442103</v>
      </c>
      <c r="R119" s="113">
        <f t="shared" si="91"/>
        <v>1.9739953092736178E-05</v>
      </c>
      <c r="S119" s="62">
        <f aca="true" t="shared" si="92" ref="S119:S142">Q119*K$33</f>
        <v>0.007955632298561503</v>
      </c>
      <c r="T119" s="24"/>
      <c r="U119" s="54">
        <f t="shared" si="72"/>
        <v>1.4556189590664548</v>
      </c>
      <c r="V119" s="55">
        <f t="shared" si="73"/>
        <v>0.778027290954939</v>
      </c>
      <c r="W119" s="55">
        <f t="shared" si="74"/>
        <v>0.11434151822203681</v>
      </c>
      <c r="X119" s="55">
        <f t="shared" si="75"/>
        <v>0.5848667420443961</v>
      </c>
      <c r="Y119" s="56">
        <f t="shared" si="76"/>
        <v>1.2618683905033832</v>
      </c>
      <c r="Z119" s="103">
        <f t="shared" si="77"/>
        <v>542.8690236157685</v>
      </c>
      <c r="AA119" s="103">
        <f t="shared" si="78"/>
        <v>400.52139855490185</v>
      </c>
      <c r="AB119" s="103">
        <f t="shared" si="79"/>
        <v>126.55375111670479</v>
      </c>
      <c r="AC119" s="103">
        <f t="shared" si="80"/>
        <v>346.66648814976156</v>
      </c>
      <c r="AD119" s="103">
        <f t="shared" si="81"/>
        <v>507.06759323044804</v>
      </c>
      <c r="AE119" s="51">
        <f t="shared" si="82"/>
        <v>2.794600105781595</v>
      </c>
      <c r="AF119" s="52">
        <f t="shared" si="83"/>
        <v>1.0168076908965997</v>
      </c>
      <c r="AG119" s="52">
        <f t="shared" si="84"/>
        <v>0.08078443181108638</v>
      </c>
      <c r="AH119" s="52">
        <f t="shared" si="85"/>
        <v>0.6621669622899348</v>
      </c>
      <c r="AI119" s="53">
        <f t="shared" si="86"/>
        <v>2.2014546047587302</v>
      </c>
    </row>
    <row r="120" spans="1:35" ht="16.5">
      <c r="A120" s="97">
        <v>3</v>
      </c>
      <c r="B120" s="4">
        <v>-0.09146246735522823</v>
      </c>
      <c r="C120" s="11">
        <v>224.03234310047768</v>
      </c>
      <c r="D120" s="5">
        <v>-0.17685285481906543</v>
      </c>
      <c r="E120" s="41">
        <f t="shared" si="62"/>
        <v>0.1991037799549763</v>
      </c>
      <c r="F120" s="182">
        <f t="shared" si="63"/>
        <v>0.015243744559204705</v>
      </c>
      <c r="G120" s="58">
        <f t="shared" si="88"/>
        <v>37.33872385007962</v>
      </c>
      <c r="H120" s="60">
        <f t="shared" si="89"/>
        <v>0.029475475803177574</v>
      </c>
      <c r="I120" s="60">
        <f t="shared" si="90"/>
        <v>0.03318396332582938</v>
      </c>
      <c r="J120" s="41">
        <f t="shared" si="64"/>
        <v>0.1991037799549763</v>
      </c>
      <c r="K120" s="18">
        <f t="shared" si="65"/>
        <v>0.09720528716036538</v>
      </c>
      <c r="L120" s="18">
        <f t="shared" si="66"/>
        <v>15.033939232080801</v>
      </c>
      <c r="M120" s="15">
        <f t="shared" si="67"/>
        <v>0.010554793650587927</v>
      </c>
      <c r="N120" s="18">
        <f t="shared" si="68"/>
        <v>5.913747120524189</v>
      </c>
      <c r="O120" s="18">
        <f t="shared" si="69"/>
        <v>401.32053965621094</v>
      </c>
      <c r="P120" s="11">
        <f t="shared" si="70"/>
        <v>1.4122507433955085</v>
      </c>
      <c r="Q120" s="83">
        <f t="shared" si="71"/>
        <v>423.78823683302244</v>
      </c>
      <c r="R120" s="113">
        <f t="shared" si="91"/>
        <v>1.9739953092736178E-05</v>
      </c>
      <c r="S120" s="62">
        <f t="shared" si="92"/>
        <v>0.008365559916337233</v>
      </c>
      <c r="T120" s="24"/>
      <c r="U120" s="54">
        <f t="shared" si="72"/>
        <v>1.4717708480649059</v>
      </c>
      <c r="V120" s="55">
        <f t="shared" si="73"/>
        <v>0.7961749867893276</v>
      </c>
      <c r="W120" s="55">
        <f t="shared" si="74"/>
        <v>0.1991037799549763</v>
      </c>
      <c r="X120" s="55">
        <f t="shared" si="75"/>
        <v>0.61915470281975</v>
      </c>
      <c r="Y120" s="56">
        <f t="shared" si="76"/>
        <v>1.290358594377294</v>
      </c>
      <c r="Z120" s="103">
        <f t="shared" si="77"/>
        <v>545.7226445401299</v>
      </c>
      <c r="AA120" s="103">
        <f t="shared" si="78"/>
        <v>405.1366011219693</v>
      </c>
      <c r="AB120" s="103">
        <f t="shared" si="79"/>
        <v>186.25670837850504</v>
      </c>
      <c r="AC120" s="103">
        <f t="shared" si="80"/>
        <v>356.96142143034456</v>
      </c>
      <c r="AD120" s="103">
        <f t="shared" si="81"/>
        <v>512.5253228101058</v>
      </c>
      <c r="AE120" s="51">
        <f t="shared" si="82"/>
        <v>2.8471142573485193</v>
      </c>
      <c r="AF120" s="52">
        <f t="shared" si="83"/>
        <v>1.053595682996565</v>
      </c>
      <c r="AG120" s="52">
        <f t="shared" si="84"/>
        <v>0.1559374388833705</v>
      </c>
      <c r="AH120" s="52">
        <f t="shared" si="85"/>
        <v>0.7201914317416799</v>
      </c>
      <c r="AI120" s="53">
        <f t="shared" si="86"/>
        <v>2.2844149060074077</v>
      </c>
    </row>
    <row r="121" spans="1:35" ht="16.5">
      <c r="A121" s="97">
        <v>4</v>
      </c>
      <c r="B121" s="4">
        <v>-0.08817957026607104</v>
      </c>
      <c r="C121" s="11">
        <v>224.7003879158256</v>
      </c>
      <c r="D121" s="5">
        <v>-0.29110611760697813</v>
      </c>
      <c r="E121" s="41">
        <f t="shared" si="62"/>
        <v>0.30416838810191427</v>
      </c>
      <c r="F121" s="182">
        <f t="shared" si="63"/>
        <v>0.014696595044345171</v>
      </c>
      <c r="G121" s="58">
        <f t="shared" si="88"/>
        <v>37.4500646526376</v>
      </c>
      <c r="H121" s="60">
        <f t="shared" si="89"/>
        <v>0.04851768626782969</v>
      </c>
      <c r="I121" s="60">
        <f t="shared" si="90"/>
        <v>0.05069473135031905</v>
      </c>
      <c r="J121" s="41">
        <f t="shared" si="64"/>
        <v>0.30416838810191427</v>
      </c>
      <c r="K121" s="18">
        <f t="shared" si="65"/>
        <v>0.09035246750251599</v>
      </c>
      <c r="L121" s="18">
        <f t="shared" si="66"/>
        <v>15.076536503704588</v>
      </c>
      <c r="M121" s="15">
        <f t="shared" si="67"/>
        <v>0.02859751274168343</v>
      </c>
      <c r="N121" s="18">
        <f t="shared" si="68"/>
        <v>13.625991193488563</v>
      </c>
      <c r="O121" s="18">
        <f t="shared" si="69"/>
        <v>418.4806054225545</v>
      </c>
      <c r="P121" s="11">
        <f t="shared" si="70"/>
        <v>1.4928848589052173</v>
      </c>
      <c r="Q121" s="83">
        <f t="shared" si="71"/>
        <v>448.7949679588971</v>
      </c>
      <c r="R121" s="113">
        <f t="shared" si="91"/>
        <v>1.9739953092736178E-05</v>
      </c>
      <c r="S121" s="62">
        <f t="shared" si="92"/>
        <v>0.008859191615764664</v>
      </c>
      <c r="T121" s="24"/>
      <c r="U121" s="54">
        <f t="shared" si="72"/>
        <v>1.4906097303397325</v>
      </c>
      <c r="V121" s="55">
        <f t="shared" si="73"/>
        <v>0.8279103414575815</v>
      </c>
      <c r="W121" s="55">
        <f t="shared" si="74"/>
        <v>0.30416838810191427</v>
      </c>
      <c r="X121" s="55">
        <f t="shared" si="75"/>
        <v>0.665707137311756</v>
      </c>
      <c r="Y121" s="56">
        <f t="shared" si="76"/>
        <v>1.318096463288745</v>
      </c>
      <c r="Z121" s="103">
        <f t="shared" si="77"/>
        <v>549.0273230451597</v>
      </c>
      <c r="AA121" s="103">
        <f t="shared" si="78"/>
        <v>413.0574489176956</v>
      </c>
      <c r="AB121" s="103">
        <f t="shared" si="79"/>
        <v>242.1672540323869</v>
      </c>
      <c r="AC121" s="103">
        <f t="shared" si="80"/>
        <v>370.37923682484916</v>
      </c>
      <c r="AD121" s="103">
        <f t="shared" si="81"/>
        <v>517.7717642926813</v>
      </c>
      <c r="AE121" s="51">
        <f t="shared" si="82"/>
        <v>2.908960865889041</v>
      </c>
      <c r="AF121" s="52">
        <f t="shared" si="83"/>
        <v>1.1193598865272576</v>
      </c>
      <c r="AG121" s="52">
        <f t="shared" si="84"/>
        <v>0.2671330733556269</v>
      </c>
      <c r="AH121" s="52">
        <f t="shared" si="85"/>
        <v>0.8023750830110341</v>
      </c>
      <c r="AI121" s="53">
        <f t="shared" si="86"/>
        <v>2.3665953857431266</v>
      </c>
    </row>
    <row r="122" spans="1:35" ht="16.5">
      <c r="A122" s="97">
        <v>5</v>
      </c>
      <c r="B122" s="4">
        <v>-0.08073507477383401</v>
      </c>
      <c r="C122" s="11">
        <v>226.3552690015626</v>
      </c>
      <c r="D122" s="5">
        <v>-0.4028406954084523</v>
      </c>
      <c r="E122" s="41">
        <f t="shared" si="62"/>
        <v>0.41085128474412974</v>
      </c>
      <c r="F122" s="182">
        <f t="shared" si="63"/>
        <v>0.013455845795639002</v>
      </c>
      <c r="G122" s="58">
        <f t="shared" si="88"/>
        <v>37.725878166927096</v>
      </c>
      <c r="H122" s="60">
        <f t="shared" si="89"/>
        <v>0.06714011590140873</v>
      </c>
      <c r="I122" s="60">
        <f t="shared" si="90"/>
        <v>0.06847521412402163</v>
      </c>
      <c r="J122" s="41">
        <f t="shared" si="64"/>
        <v>0.41085128474412974</v>
      </c>
      <c r="K122" s="18">
        <f t="shared" si="65"/>
        <v>0.07574056930795328</v>
      </c>
      <c r="L122" s="18">
        <f t="shared" si="66"/>
        <v>15.198171658452136</v>
      </c>
      <c r="M122" s="15">
        <f t="shared" si="67"/>
        <v>0.0547636355609208</v>
      </c>
      <c r="N122" s="18">
        <f t="shared" si="68"/>
        <v>24.544077044546217</v>
      </c>
      <c r="O122" s="18">
        <f t="shared" si="69"/>
        <v>435.9390603088024</v>
      </c>
      <c r="P122" s="11">
        <f t="shared" si="70"/>
        <v>1.6095674676687246</v>
      </c>
      <c r="Q122" s="83">
        <f t="shared" si="71"/>
        <v>477.4213806843384</v>
      </c>
      <c r="R122" s="113">
        <f t="shared" si="91"/>
        <v>1.9739953092736178E-05</v>
      </c>
      <c r="S122" s="62">
        <f t="shared" si="92"/>
        <v>0.009424275660178182</v>
      </c>
      <c r="T122" s="24"/>
      <c r="U122" s="54">
        <f t="shared" si="72"/>
        <v>1.5189723823839767</v>
      </c>
      <c r="V122" s="55">
        <f t="shared" si="73"/>
        <v>0.871367199366373</v>
      </c>
      <c r="W122" s="55">
        <f t="shared" si="74"/>
        <v>0.41085128474412974</v>
      </c>
      <c r="X122" s="55">
        <f t="shared" si="75"/>
        <v>0.7320048118545198</v>
      </c>
      <c r="Y122" s="56">
        <f t="shared" si="76"/>
        <v>1.3639565958410858</v>
      </c>
      <c r="Z122" s="103">
        <f t="shared" si="77"/>
        <v>553.9554487978278</v>
      </c>
      <c r="AA122" s="103">
        <f t="shared" si="78"/>
        <v>423.61460798243047</v>
      </c>
      <c r="AB122" s="103">
        <f t="shared" si="79"/>
        <v>287.3029023225469</v>
      </c>
      <c r="AC122" s="103">
        <f t="shared" si="80"/>
        <v>388.5164575703727</v>
      </c>
      <c r="AD122" s="103">
        <f t="shared" si="81"/>
        <v>526.305884870834</v>
      </c>
      <c r="AE122" s="51">
        <f t="shared" si="82"/>
        <v>3.0032843567492864</v>
      </c>
      <c r="AF122" s="52">
        <f t="shared" si="83"/>
        <v>1.2123701674637541</v>
      </c>
      <c r="AG122" s="52">
        <f t="shared" si="84"/>
        <v>0.40047674150270857</v>
      </c>
      <c r="AH122" s="52">
        <f t="shared" si="85"/>
        <v>0.9261850996925386</v>
      </c>
      <c r="AI122" s="53">
        <f t="shared" si="86"/>
        <v>2.5055209729353356</v>
      </c>
    </row>
    <row r="123" spans="1:35" ht="16.5">
      <c r="A123" s="97">
        <v>6</v>
      </c>
      <c r="B123" s="4">
        <v>-0.07524621250972174</v>
      </c>
      <c r="C123" s="11">
        <v>225.66336447711956</v>
      </c>
      <c r="D123" s="5">
        <v>-0.5154700836699003</v>
      </c>
      <c r="E123" s="41">
        <f t="shared" si="62"/>
        <v>0.5209332007615873</v>
      </c>
      <c r="F123" s="182">
        <f t="shared" si="63"/>
        <v>0.012541035418286958</v>
      </c>
      <c r="G123" s="58">
        <f t="shared" si="88"/>
        <v>37.61056074618659</v>
      </c>
      <c r="H123" s="60">
        <f t="shared" si="89"/>
        <v>0.08591168061165004</v>
      </c>
      <c r="I123" s="60">
        <f t="shared" si="90"/>
        <v>0.08682220012693123</v>
      </c>
      <c r="J123" s="41">
        <f t="shared" si="64"/>
        <v>0.5209332007615873</v>
      </c>
      <c r="K123" s="18">
        <f t="shared" si="65"/>
        <v>0.06579203975146028</v>
      </c>
      <c r="L123" s="18">
        <f t="shared" si="66"/>
        <v>15.045170719683872</v>
      </c>
      <c r="M123" s="15">
        <f t="shared" si="67"/>
        <v>0.08966697694251591</v>
      </c>
      <c r="N123" s="18">
        <f t="shared" si="68"/>
        <v>38.94847179657982</v>
      </c>
      <c r="O123" s="18">
        <f t="shared" si="69"/>
        <v>452.0386108804752</v>
      </c>
      <c r="P123" s="11">
        <f t="shared" si="70"/>
        <v>1.732581255978791</v>
      </c>
      <c r="Q123" s="83">
        <f t="shared" si="71"/>
        <v>507.92029366941165</v>
      </c>
      <c r="R123" s="113">
        <f t="shared" si="91"/>
        <v>1.9739953092736178E-05</v>
      </c>
      <c r="S123" s="62">
        <f t="shared" si="92"/>
        <v>0.01002632277188297</v>
      </c>
      <c r="T123" s="24"/>
      <c r="U123" s="54">
        <f t="shared" si="72"/>
        <v>1.5434805281631538</v>
      </c>
      <c r="V123" s="55">
        <f t="shared" si="73"/>
        <v>0.9225058304365409</v>
      </c>
      <c r="W123" s="55">
        <f t="shared" si="74"/>
        <v>0.5209332007615873</v>
      </c>
      <c r="X123" s="55">
        <f t="shared" si="75"/>
        <v>0.8021192668286367</v>
      </c>
      <c r="Y123" s="56">
        <f t="shared" si="76"/>
        <v>1.4025294160463817</v>
      </c>
      <c r="Z123" s="103">
        <f t="shared" si="77"/>
        <v>558.1690669888587</v>
      </c>
      <c r="AA123" s="103">
        <f t="shared" si="78"/>
        <v>435.6451967629475</v>
      </c>
      <c r="AB123" s="103">
        <f t="shared" si="79"/>
        <v>326.3903271648173</v>
      </c>
      <c r="AC123" s="103">
        <f t="shared" si="80"/>
        <v>406.63449389968775</v>
      </c>
      <c r="AD123" s="103">
        <f t="shared" si="81"/>
        <v>533.3539695860645</v>
      </c>
      <c r="AE123" s="51">
        <f t="shared" si="82"/>
        <v>3.085961392925685</v>
      </c>
      <c r="AF123" s="52">
        <f t="shared" si="83"/>
        <v>1.3261977753786227</v>
      </c>
      <c r="AG123" s="52">
        <f t="shared" si="84"/>
        <v>0.5596549029059851</v>
      </c>
      <c r="AH123" s="52">
        <f t="shared" si="85"/>
        <v>1.0657751451234634</v>
      </c>
      <c r="AI123" s="53">
        <f t="shared" si="86"/>
        <v>2.6253170635601983</v>
      </c>
    </row>
    <row r="124" spans="1:35" ht="16.5">
      <c r="A124" s="97">
        <v>7</v>
      </c>
      <c r="B124" s="4">
        <v>-0.07078152737965127</v>
      </c>
      <c r="C124" s="11">
        <v>226.1687127607943</v>
      </c>
      <c r="D124" s="5">
        <v>-0.6276426179857324</v>
      </c>
      <c r="E124" s="41">
        <f t="shared" si="62"/>
        <v>0.6316211526937492</v>
      </c>
      <c r="F124" s="182">
        <f t="shared" si="63"/>
        <v>0.011796921229941878</v>
      </c>
      <c r="G124" s="58">
        <f t="shared" si="88"/>
        <v>37.69478546013239</v>
      </c>
      <c r="H124" s="60">
        <f t="shared" si="89"/>
        <v>0.10460710299762208</v>
      </c>
      <c r="I124" s="60">
        <f t="shared" si="90"/>
        <v>0.10527019211562486</v>
      </c>
      <c r="J124" s="41">
        <f t="shared" si="64"/>
        <v>0.6316211526937492</v>
      </c>
      <c r="K124" s="18">
        <f t="shared" si="65"/>
        <v>0.058216209047862066</v>
      </c>
      <c r="L124" s="18">
        <f t="shared" si="66"/>
        <v>15.062656663542247</v>
      </c>
      <c r="M124" s="15">
        <f t="shared" si="67"/>
        <v>0.13293840021107262</v>
      </c>
      <c r="N124" s="18">
        <f t="shared" si="68"/>
        <v>56.525612484524025</v>
      </c>
      <c r="O124" s="18">
        <f t="shared" si="69"/>
        <v>468.96202752918305</v>
      </c>
      <c r="P124" s="11">
        <f t="shared" si="70"/>
        <v>1.893766973595519</v>
      </c>
      <c r="Q124" s="83">
        <f t="shared" si="71"/>
        <v>542.6352182601038</v>
      </c>
      <c r="R124" s="113">
        <f t="shared" si="91"/>
        <v>1.9739953092736178E-05</v>
      </c>
      <c r="S124" s="62">
        <f t="shared" si="92"/>
        <v>0.010711593754921107</v>
      </c>
      <c r="T124" s="24"/>
      <c r="U124" s="54">
        <f t="shared" si="72"/>
        <v>1.5832114401592357</v>
      </c>
      <c r="V124" s="55">
        <f t="shared" si="73"/>
        <v>0.9873112801271909</v>
      </c>
      <c r="W124" s="55">
        <f t="shared" si="74"/>
        <v>0.6316211526937492</v>
      </c>
      <c r="X124" s="55">
        <f t="shared" si="75"/>
        <v>0.8826344737446216</v>
      </c>
      <c r="Y124" s="56">
        <f t="shared" si="76"/>
        <v>1.4543309681785594</v>
      </c>
      <c r="Z124" s="103">
        <f t="shared" si="77"/>
        <v>564.913876238473</v>
      </c>
      <c r="AA124" s="103">
        <f t="shared" si="78"/>
        <v>450.3401841838006</v>
      </c>
      <c r="AB124" s="103">
        <f t="shared" si="79"/>
        <v>360.6149907271686</v>
      </c>
      <c r="AC124" s="103">
        <f t="shared" si="80"/>
        <v>426.3004325871213</v>
      </c>
      <c r="AD124" s="103">
        <f t="shared" si="81"/>
        <v>542.6406539093517</v>
      </c>
      <c r="AE124" s="51">
        <f t="shared" si="82"/>
        <v>3.2223005401456435</v>
      </c>
      <c r="AF124" s="52">
        <f t="shared" si="83"/>
        <v>1.4772430266139702</v>
      </c>
      <c r="AG124" s="52">
        <f t="shared" si="84"/>
        <v>0.7418152949036267</v>
      </c>
      <c r="AH124" s="52">
        <f t="shared" si="85"/>
        <v>1.237043186587541</v>
      </c>
      <c r="AI124" s="53">
        <f t="shared" si="86"/>
        <v>2.790432819726813</v>
      </c>
    </row>
    <row r="125" spans="1:35" ht="16.5">
      <c r="A125" s="97">
        <v>8</v>
      </c>
      <c r="B125" s="4">
        <v>-0.06332586799282325</v>
      </c>
      <c r="C125" s="11">
        <v>225.6847978420167</v>
      </c>
      <c r="D125" s="5">
        <v>-0.740146841762064</v>
      </c>
      <c r="E125" s="41">
        <f t="shared" si="62"/>
        <v>0.742850935873007</v>
      </c>
      <c r="F125" s="182">
        <f t="shared" si="63"/>
        <v>0.010554311332137209</v>
      </c>
      <c r="G125" s="58">
        <f t="shared" si="88"/>
        <v>37.614132973669456</v>
      </c>
      <c r="H125" s="60">
        <f t="shared" si="89"/>
        <v>0.12335780696034401</v>
      </c>
      <c r="I125" s="60">
        <f t="shared" si="90"/>
        <v>0.12380848931216784</v>
      </c>
      <c r="J125" s="41">
        <f t="shared" si="64"/>
        <v>0.742850935873007</v>
      </c>
      <c r="K125" s="18">
        <f t="shared" si="65"/>
        <v>0.04659790204174387</v>
      </c>
      <c r="L125" s="18">
        <f t="shared" si="66"/>
        <v>14.926081921450299</v>
      </c>
      <c r="M125" s="15">
        <f t="shared" si="67"/>
        <v>0.18486784484087948</v>
      </c>
      <c r="N125" s="18">
        <f t="shared" si="68"/>
        <v>77.19677780815687</v>
      </c>
      <c r="O125" s="18">
        <f t="shared" si="69"/>
        <v>485.383754168202</v>
      </c>
      <c r="P125" s="11">
        <f t="shared" si="70"/>
        <v>2.0719749866293524</v>
      </c>
      <c r="Q125" s="83">
        <f t="shared" si="71"/>
        <v>579.8100546313211</v>
      </c>
      <c r="R125" s="113">
        <f t="shared" si="91"/>
        <v>1.9739953092736178E-05</v>
      </c>
      <c r="S125" s="62">
        <f t="shared" si="92"/>
        <v>0.011445423281119079</v>
      </c>
      <c r="T125" s="24"/>
      <c r="U125" s="54">
        <f t="shared" si="72"/>
        <v>1.6218123929040982</v>
      </c>
      <c r="V125" s="55">
        <f t="shared" si="73"/>
        <v>1.0559954162007281</v>
      </c>
      <c r="W125" s="55">
        <f t="shared" si="74"/>
        <v>0.742850935873007</v>
      </c>
      <c r="X125" s="55">
        <f t="shared" si="75"/>
        <v>0.9697314161398906</v>
      </c>
      <c r="Y125" s="56">
        <f t="shared" si="76"/>
        <v>1.510225426418445</v>
      </c>
      <c r="Z125" s="103">
        <f t="shared" si="77"/>
        <v>571.367617266059</v>
      </c>
      <c r="AA125" s="103">
        <f t="shared" si="78"/>
        <v>465.3122447562937</v>
      </c>
      <c r="AB125" s="103">
        <f t="shared" si="79"/>
        <v>391.386172154134</v>
      </c>
      <c r="AC125" s="103">
        <f t="shared" si="80"/>
        <v>446.41112407974566</v>
      </c>
      <c r="AD125" s="103">
        <f t="shared" si="81"/>
        <v>552.4416125847778</v>
      </c>
      <c r="AE125" s="51">
        <f t="shared" si="82"/>
        <v>3.35749745830021</v>
      </c>
      <c r="AF125" s="52">
        <f t="shared" si="83"/>
        <v>1.6456226745391072</v>
      </c>
      <c r="AG125" s="52">
        <f t="shared" si="84"/>
        <v>0.9471969996989968</v>
      </c>
      <c r="AH125" s="52">
        <f t="shared" si="85"/>
        <v>1.4355177359389328</v>
      </c>
      <c r="AI125" s="53">
        <f t="shared" si="86"/>
        <v>2.9740400646695155</v>
      </c>
    </row>
    <row r="126" spans="1:35" ht="16.5">
      <c r="A126" s="97">
        <v>9</v>
      </c>
      <c r="B126" s="4">
        <v>-0.05424223211235457</v>
      </c>
      <c r="C126" s="11">
        <v>225.94068725819145</v>
      </c>
      <c r="D126" s="5">
        <v>-0.8511217695473533</v>
      </c>
      <c r="E126" s="41">
        <f t="shared" si="62"/>
        <v>0.852848454499361</v>
      </c>
      <c r="F126" s="182">
        <f t="shared" si="63"/>
        <v>0.00904037201872576</v>
      </c>
      <c r="G126" s="58">
        <f t="shared" si="88"/>
        <v>37.65678120969857</v>
      </c>
      <c r="H126" s="60">
        <f t="shared" si="89"/>
        <v>0.14185362825789222</v>
      </c>
      <c r="I126" s="60">
        <f t="shared" si="90"/>
        <v>0.1421414090832268</v>
      </c>
      <c r="J126" s="41">
        <f t="shared" si="64"/>
        <v>0.852848454499361</v>
      </c>
      <c r="K126" s="18">
        <f t="shared" si="65"/>
        <v>0.034188430749468576</v>
      </c>
      <c r="L126" s="18">
        <f t="shared" si="66"/>
        <v>14.8804869640387</v>
      </c>
      <c r="M126" s="15">
        <f t="shared" si="67"/>
        <v>0.24446066864006033</v>
      </c>
      <c r="N126" s="18">
        <f t="shared" si="68"/>
        <v>100.4954568607327</v>
      </c>
      <c r="O126" s="18">
        <f t="shared" si="69"/>
        <v>501.9701761255641</v>
      </c>
      <c r="P126" s="11">
        <f t="shared" si="70"/>
        <v>2.279930425698859</v>
      </c>
      <c r="Q126" s="83">
        <f t="shared" si="71"/>
        <v>619.9046994754239</v>
      </c>
      <c r="R126" s="113">
        <f t="shared" si="91"/>
        <v>1.9739953092736178E-05</v>
      </c>
      <c r="S126" s="62">
        <f t="shared" si="92"/>
        <v>0.012236889689611584</v>
      </c>
      <c r="T126" s="24"/>
      <c r="U126" s="54">
        <f t="shared" si="72"/>
        <v>1.668898231631862</v>
      </c>
      <c r="V126" s="55">
        <f t="shared" si="73"/>
        <v>1.131052999285696</v>
      </c>
      <c r="W126" s="55">
        <f t="shared" si="74"/>
        <v>0.852848454499361</v>
      </c>
      <c r="X126" s="55">
        <f t="shared" si="75"/>
        <v>1.0627464914034277</v>
      </c>
      <c r="Y126" s="56">
        <f t="shared" si="76"/>
        <v>1.5765531209376393</v>
      </c>
      <c r="Z126" s="103">
        <f t="shared" si="77"/>
        <v>579.1115350862707</v>
      </c>
      <c r="AA126" s="103">
        <f t="shared" si="78"/>
        <v>481.040512464104</v>
      </c>
      <c r="AB126" s="103">
        <f t="shared" si="79"/>
        <v>419.1550409416117</v>
      </c>
      <c r="AC126" s="103">
        <f t="shared" si="80"/>
        <v>466.75293679939904</v>
      </c>
      <c r="AD126" s="103">
        <f t="shared" si="81"/>
        <v>563.7908553364352</v>
      </c>
      <c r="AE126" s="51">
        <f t="shared" si="82"/>
        <v>3.526061875417508</v>
      </c>
      <c r="AF126" s="52">
        <f t="shared" si="83"/>
        <v>1.8393867771173746</v>
      </c>
      <c r="AG126" s="52">
        <f t="shared" si="84"/>
        <v>1.172316906143788</v>
      </c>
      <c r="AH126" s="52">
        <f t="shared" si="85"/>
        <v>1.662633680194306</v>
      </c>
      <c r="AI126" s="53">
        <f t="shared" si="86"/>
        <v>3.1992528896213184</v>
      </c>
    </row>
    <row r="127" spans="1:35" ht="16.5">
      <c r="A127" s="97">
        <v>10</v>
      </c>
      <c r="B127" s="4">
        <v>-0.04905251528604637</v>
      </c>
      <c r="C127" s="11">
        <v>224.95122708343214</v>
      </c>
      <c r="D127" s="5">
        <v>-0.9649400670941553</v>
      </c>
      <c r="E127" s="41">
        <f t="shared" si="62"/>
        <v>0.966186049547167</v>
      </c>
      <c r="F127" s="182">
        <f t="shared" si="63"/>
        <v>0.00817541921434106</v>
      </c>
      <c r="G127" s="58">
        <f t="shared" si="88"/>
        <v>37.49187118057202</v>
      </c>
      <c r="H127" s="60">
        <f t="shared" si="89"/>
        <v>0.16082334451569255</v>
      </c>
      <c r="I127" s="60">
        <f t="shared" si="90"/>
        <v>0.16103100825786118</v>
      </c>
      <c r="J127" s="41">
        <f t="shared" si="64"/>
        <v>0.9661860495471671</v>
      </c>
      <c r="K127" s="18">
        <f t="shared" si="65"/>
        <v>0.02795932131198833</v>
      </c>
      <c r="L127" s="18">
        <f t="shared" si="66"/>
        <v>14.712787515303875</v>
      </c>
      <c r="M127" s="15">
        <f t="shared" si="67"/>
        <v>0.31421453983646</v>
      </c>
      <c r="N127" s="18">
        <f t="shared" si="68"/>
        <v>127.36482257448172</v>
      </c>
      <c r="O127" s="18">
        <f t="shared" si="69"/>
        <v>518.304864314737</v>
      </c>
      <c r="P127" s="11">
        <f t="shared" si="70"/>
        <v>2.5078244786759614</v>
      </c>
      <c r="Q127" s="83">
        <f t="shared" si="71"/>
        <v>663.232472744347</v>
      </c>
      <c r="R127" s="113">
        <f t="shared" si="91"/>
        <v>1.9739953092736178E-05</v>
      </c>
      <c r="S127" s="62">
        <f t="shared" si="92"/>
        <v>0.013092177901552834</v>
      </c>
      <c r="T127" s="24"/>
      <c r="U127" s="54">
        <f t="shared" si="72"/>
        <v>1.7204013090525203</v>
      </c>
      <c r="V127" s="55">
        <f t="shared" si="73"/>
        <v>1.2140065088674536</v>
      </c>
      <c r="W127" s="55">
        <f t="shared" si="74"/>
        <v>0.9661860495471671</v>
      </c>
      <c r="X127" s="55">
        <f t="shared" si="75"/>
        <v>1.157104878777494</v>
      </c>
      <c r="Y127" s="56">
        <f t="shared" si="76"/>
        <v>1.6401037948940604</v>
      </c>
      <c r="Z127" s="103">
        <f t="shared" si="77"/>
        <v>587.4253419487309</v>
      </c>
      <c r="AA127" s="103">
        <f t="shared" si="78"/>
        <v>497.73509489934736</v>
      </c>
      <c r="AB127" s="103">
        <f t="shared" si="79"/>
        <v>445.61370912406517</v>
      </c>
      <c r="AC127" s="103">
        <f t="shared" si="80"/>
        <v>486.35774503711326</v>
      </c>
      <c r="AD127" s="103">
        <f t="shared" si="81"/>
        <v>574.3924305644284</v>
      </c>
      <c r="AE127" s="51">
        <f t="shared" si="82"/>
        <v>3.7150330849648334</v>
      </c>
      <c r="AF127" s="52">
        <f t="shared" si="83"/>
        <v>2.0653919519269066</v>
      </c>
      <c r="AG127" s="52">
        <f t="shared" si="84"/>
        <v>1.4271706658394265</v>
      </c>
      <c r="AH127" s="52">
        <f t="shared" si="85"/>
        <v>1.9090235911688547</v>
      </c>
      <c r="AI127" s="53">
        <f t="shared" si="86"/>
        <v>3.422503099479784</v>
      </c>
    </row>
    <row r="128" spans="1:35" ht="16.5">
      <c r="A128" s="97">
        <v>11</v>
      </c>
      <c r="B128" s="4">
        <v>-0.04000700855013406</v>
      </c>
      <c r="C128" s="11">
        <v>224.39911143882063</v>
      </c>
      <c r="D128" s="5">
        <v>-1.077901072466131</v>
      </c>
      <c r="E128" s="41">
        <f t="shared" si="62"/>
        <v>1.078643260191601</v>
      </c>
      <c r="F128" s="182">
        <f t="shared" si="63"/>
        <v>0.006667834758355676</v>
      </c>
      <c r="G128" s="58">
        <f t="shared" si="88"/>
        <v>37.399851906470104</v>
      </c>
      <c r="H128" s="60">
        <f t="shared" si="89"/>
        <v>0.17965017874435518</v>
      </c>
      <c r="I128" s="60">
        <f t="shared" si="90"/>
        <v>0.17977387669860012</v>
      </c>
      <c r="J128" s="41">
        <f t="shared" si="64"/>
        <v>1.078643260191601</v>
      </c>
      <c r="K128" s="18">
        <f t="shared" si="65"/>
        <v>0.01859842722035767</v>
      </c>
      <c r="L128" s="18">
        <f t="shared" si="66"/>
        <v>14.582090704157514</v>
      </c>
      <c r="M128" s="15">
        <f t="shared" si="67"/>
        <v>0.39208786905941695</v>
      </c>
      <c r="N128" s="18">
        <f t="shared" si="68"/>
        <v>156.79463924842327</v>
      </c>
      <c r="O128" s="18">
        <f t="shared" si="69"/>
        <v>534.6065905523927</v>
      </c>
      <c r="P128" s="11">
        <f t="shared" si="70"/>
        <v>2.7631284117945536</v>
      </c>
      <c r="Q128" s="83">
        <f t="shared" si="71"/>
        <v>709.1571352130478</v>
      </c>
      <c r="R128" s="113">
        <f t="shared" si="91"/>
        <v>1.9739953092736178E-05</v>
      </c>
      <c r="S128" s="62">
        <f t="shared" si="92"/>
        <v>0.013998728584484732</v>
      </c>
      <c r="T128" s="24"/>
      <c r="U128" s="54">
        <f t="shared" si="72"/>
        <v>1.7763202810452219</v>
      </c>
      <c r="V128" s="55">
        <f t="shared" si="73"/>
        <v>1.2995670174723193</v>
      </c>
      <c r="W128" s="55">
        <f t="shared" si="74"/>
        <v>1.078643260191601</v>
      </c>
      <c r="X128" s="55">
        <f t="shared" si="75"/>
        <v>1.2566241643455596</v>
      </c>
      <c r="Y128" s="56">
        <f t="shared" si="76"/>
        <v>1.7134098913812565</v>
      </c>
      <c r="Z128" s="103">
        <f t="shared" si="77"/>
        <v>596.2728209598112</v>
      </c>
      <c r="AA128" s="103">
        <f t="shared" si="78"/>
        <v>514.274282256231</v>
      </c>
      <c r="AB128" s="103">
        <f t="shared" si="79"/>
        <v>470.1244984020227</v>
      </c>
      <c r="AC128" s="103">
        <f t="shared" si="80"/>
        <v>506.0551841012007</v>
      </c>
      <c r="AD128" s="103">
        <f t="shared" si="81"/>
        <v>586.3061670426981</v>
      </c>
      <c r="AE128" s="51">
        <f t="shared" si="82"/>
        <v>3.925640775952137</v>
      </c>
      <c r="AF128" s="52">
        <f t="shared" si="83"/>
        <v>2.31154284432259</v>
      </c>
      <c r="AG128" s="52">
        <f t="shared" si="84"/>
        <v>1.7030152150436606</v>
      </c>
      <c r="AH128" s="52">
        <f t="shared" si="85"/>
        <v>2.186344040070147</v>
      </c>
      <c r="AI128" s="53">
        <f t="shared" si="86"/>
        <v>3.689099183584235</v>
      </c>
    </row>
    <row r="129" spans="1:35" ht="16.5">
      <c r="A129" s="97">
        <v>12</v>
      </c>
      <c r="B129" s="4">
        <v>-0.033050352301813746</v>
      </c>
      <c r="C129" s="11">
        <v>223.2454832913768</v>
      </c>
      <c r="D129" s="5">
        <v>-1.1928439894742129</v>
      </c>
      <c r="E129" s="41">
        <f t="shared" si="62"/>
        <v>1.1933017677905409</v>
      </c>
      <c r="F129" s="182">
        <f t="shared" si="63"/>
        <v>0.005508392050302291</v>
      </c>
      <c r="G129" s="58">
        <f t="shared" si="88"/>
        <v>37.207580548562795</v>
      </c>
      <c r="H129" s="60">
        <f t="shared" si="89"/>
        <v>0.1988073315790355</v>
      </c>
      <c r="I129" s="60">
        <f t="shared" si="90"/>
        <v>0.19888362796509015</v>
      </c>
      <c r="J129" s="41">
        <f t="shared" si="64"/>
        <v>1.1933017677905409</v>
      </c>
      <c r="K129" s="18">
        <f t="shared" si="65"/>
        <v>0.012692765250963507</v>
      </c>
      <c r="L129" s="18">
        <f t="shared" si="66"/>
        <v>14.39625880110699</v>
      </c>
      <c r="M129" s="15">
        <f t="shared" si="67"/>
        <v>0.4801676428312337</v>
      </c>
      <c r="N129" s="18">
        <f t="shared" si="68"/>
        <v>189.53878750066153</v>
      </c>
      <c r="O129" s="18">
        <f t="shared" si="69"/>
        <v>550.793187963847</v>
      </c>
      <c r="P129" s="11">
        <f t="shared" si="70"/>
        <v>3.043528752934424</v>
      </c>
      <c r="Q129" s="83">
        <f t="shared" si="71"/>
        <v>758.2646234266322</v>
      </c>
      <c r="R129" s="113">
        <f t="shared" si="91"/>
        <v>1.9739953092736178E-05</v>
      </c>
      <c r="S129" s="62">
        <f t="shared" si="92"/>
        <v>0.01496810809832298</v>
      </c>
      <c r="T129" s="24"/>
      <c r="U129" s="54">
        <f t="shared" si="72"/>
        <v>1.8376496646544591</v>
      </c>
      <c r="V129" s="55">
        <f t="shared" si="73"/>
        <v>1.3909601071548572</v>
      </c>
      <c r="W129" s="55">
        <f t="shared" si="74"/>
        <v>1.1933017677905409</v>
      </c>
      <c r="X129" s="55">
        <f t="shared" si="75"/>
        <v>1.3581434231891638</v>
      </c>
      <c r="Y129" s="56">
        <f t="shared" si="76"/>
        <v>1.7878823693174286</v>
      </c>
      <c r="Z129" s="103">
        <f t="shared" si="77"/>
        <v>605.7690321001904</v>
      </c>
      <c r="AA129" s="103">
        <f t="shared" si="78"/>
        <v>531.2521684070689</v>
      </c>
      <c r="AB129" s="103">
        <f t="shared" si="79"/>
        <v>493.6317389836066</v>
      </c>
      <c r="AC129" s="103">
        <f t="shared" si="80"/>
        <v>525.2335392104129</v>
      </c>
      <c r="AD129" s="103">
        <f t="shared" si="81"/>
        <v>598.079461117956</v>
      </c>
      <c r="AE129" s="51">
        <f t="shared" si="82"/>
        <v>4.163130649670854</v>
      </c>
      <c r="AF129" s="52">
        <f t="shared" si="83"/>
        <v>2.589103500714277</v>
      </c>
      <c r="AG129" s="52">
        <f t="shared" si="84"/>
        <v>2.0078163798328523</v>
      </c>
      <c r="AH129" s="52">
        <f t="shared" si="85"/>
        <v>2.4877003440641747</v>
      </c>
      <c r="AI129" s="53">
        <f t="shared" si="86"/>
        <v>3.969892890389963</v>
      </c>
    </row>
    <row r="130" spans="1:35" ht="16.5">
      <c r="A130" s="97">
        <v>13</v>
      </c>
      <c r="B130" s="4">
        <v>-0.023769270922318952</v>
      </c>
      <c r="C130" s="11">
        <v>221.79902427062035</v>
      </c>
      <c r="D130" s="5">
        <v>-1.3085322849584602</v>
      </c>
      <c r="E130" s="41">
        <f t="shared" si="62"/>
        <v>1.30874814957607</v>
      </c>
      <c r="F130" s="182">
        <f t="shared" si="63"/>
        <v>0.003961545153719825</v>
      </c>
      <c r="G130" s="58">
        <f t="shared" si="88"/>
        <v>36.96650404510339</v>
      </c>
      <c r="H130" s="60">
        <f t="shared" si="89"/>
        <v>0.21808871415974337</v>
      </c>
      <c r="I130" s="60">
        <f t="shared" si="90"/>
        <v>0.21812469159601167</v>
      </c>
      <c r="J130" s="41">
        <f t="shared" si="64"/>
        <v>1.30874814957607</v>
      </c>
      <c r="K130" s="18">
        <f t="shared" si="65"/>
        <v>0.006565015911952069</v>
      </c>
      <c r="L130" s="18">
        <f t="shared" si="66"/>
        <v>14.172444375311578</v>
      </c>
      <c r="M130" s="15">
        <f t="shared" si="67"/>
        <v>0.5778225443233521</v>
      </c>
      <c r="N130" s="18">
        <f t="shared" si="68"/>
        <v>225.20236631790883</v>
      </c>
      <c r="O130" s="18">
        <f t="shared" si="69"/>
        <v>566.7872457762685</v>
      </c>
      <c r="P130" s="11">
        <f t="shared" si="70"/>
        <v>3.349137809499374</v>
      </c>
      <c r="Q130" s="83">
        <f t="shared" si="71"/>
        <v>810.0955818392235</v>
      </c>
      <c r="R130" s="113">
        <f t="shared" si="91"/>
        <v>1.9739953092736178E-05</v>
      </c>
      <c r="S130" s="62">
        <f t="shared" si="92"/>
        <v>0.015991248786139094</v>
      </c>
      <c r="T130" s="24"/>
      <c r="U130" s="54">
        <f t="shared" si="72"/>
        <v>1.9015766634617453</v>
      </c>
      <c r="V130" s="55">
        <f t="shared" si="73"/>
        <v>1.484833389298822</v>
      </c>
      <c r="W130" s="55">
        <f t="shared" si="74"/>
        <v>1.30874814957607</v>
      </c>
      <c r="X130" s="55">
        <f t="shared" si="75"/>
        <v>1.4629656120868955</v>
      </c>
      <c r="Y130" s="56">
        <f t="shared" si="76"/>
        <v>1.8673698571430941</v>
      </c>
      <c r="Z130" s="103">
        <f t="shared" si="77"/>
        <v>615.4442850271148</v>
      </c>
      <c r="AA130" s="103">
        <f t="shared" si="78"/>
        <v>548.0167347983024</v>
      </c>
      <c r="AB130" s="103">
        <f t="shared" si="79"/>
        <v>516.0108649068251</v>
      </c>
      <c r="AC130" s="103">
        <f t="shared" si="80"/>
        <v>544.1693283342521</v>
      </c>
      <c r="AD130" s="103">
        <f t="shared" si="81"/>
        <v>610.2950158148479</v>
      </c>
      <c r="AE130" s="51">
        <f t="shared" si="82"/>
        <v>4.417923006675239</v>
      </c>
      <c r="AF130" s="52">
        <f t="shared" si="83"/>
        <v>2.8899293231588072</v>
      </c>
      <c r="AG130" s="52">
        <f t="shared" si="84"/>
        <v>2.338743117557489</v>
      </c>
      <c r="AH130" s="52">
        <f t="shared" si="85"/>
        <v>2.8184275388467688</v>
      </c>
      <c r="AI130" s="53">
        <f t="shared" si="86"/>
        <v>4.2806660612585645</v>
      </c>
    </row>
    <row r="131" spans="1:35" ht="16.5">
      <c r="A131" s="97">
        <v>14</v>
      </c>
      <c r="B131" s="4">
        <v>-0.013196180446840344</v>
      </c>
      <c r="C131" s="11">
        <v>219.76625931595973</v>
      </c>
      <c r="D131" s="5">
        <v>-1.42585825842523</v>
      </c>
      <c r="E131" s="41">
        <f t="shared" si="62"/>
        <v>1.4259193218053452</v>
      </c>
      <c r="F131" s="182">
        <f t="shared" si="63"/>
        <v>0.002199363407806724</v>
      </c>
      <c r="G131" s="58">
        <f t="shared" si="88"/>
        <v>36.62770988599329</v>
      </c>
      <c r="H131" s="60">
        <f t="shared" si="89"/>
        <v>0.23764304307087167</v>
      </c>
      <c r="I131" s="60">
        <f t="shared" si="90"/>
        <v>0.2376532203008909</v>
      </c>
      <c r="J131" s="41">
        <f t="shared" si="64"/>
        <v>1.4259193218053452</v>
      </c>
      <c r="K131" s="18">
        <f t="shared" si="65"/>
        <v>0.0020234876242917715</v>
      </c>
      <c r="L131" s="18">
        <f t="shared" si="66"/>
        <v>13.885782274015712</v>
      </c>
      <c r="M131" s="15">
        <f t="shared" si="67"/>
        <v>0.6860856066489571</v>
      </c>
      <c r="N131" s="18">
        <f t="shared" si="68"/>
        <v>264.06567706859016</v>
      </c>
      <c r="O131" s="18">
        <f t="shared" si="69"/>
        <v>582.5961742841071</v>
      </c>
      <c r="P131" s="11">
        <f t="shared" si="70"/>
        <v>3.6806633111824056</v>
      </c>
      <c r="Q131" s="83">
        <f t="shared" si="71"/>
        <v>864.9164060321687</v>
      </c>
      <c r="R131" s="113">
        <f t="shared" si="91"/>
        <v>1.9739953092736178E-05</v>
      </c>
      <c r="S131" s="62">
        <f t="shared" si="92"/>
        <v>0.017073409284212967</v>
      </c>
      <c r="T131" s="24"/>
      <c r="U131" s="54">
        <f t="shared" si="72"/>
        <v>1.9682142299206369</v>
      </c>
      <c r="V131" s="55">
        <f t="shared" si="73"/>
        <v>1.5818553024386344</v>
      </c>
      <c r="W131" s="55">
        <f t="shared" si="74"/>
        <v>1.4259193218053452</v>
      </c>
      <c r="X131" s="55">
        <f t="shared" si="75"/>
        <v>1.5706070158368268</v>
      </c>
      <c r="Y131" s="56">
        <f t="shared" si="76"/>
        <v>1.9501147800956138</v>
      </c>
      <c r="Z131" s="103">
        <f t="shared" si="77"/>
        <v>625.2951552280063</v>
      </c>
      <c r="AA131" s="103">
        <f t="shared" si="78"/>
        <v>564.6853805580881</v>
      </c>
      <c r="AB131" s="103">
        <f t="shared" si="79"/>
        <v>537.572029094893</v>
      </c>
      <c r="AC131" s="103">
        <f t="shared" si="80"/>
        <v>562.7854887994991</v>
      </c>
      <c r="AD131" s="103">
        <f t="shared" si="81"/>
        <v>622.6428177400486</v>
      </c>
      <c r="AE131" s="51">
        <f t="shared" si="82"/>
        <v>4.691389496398901</v>
      </c>
      <c r="AF131" s="52">
        <f t="shared" si="83"/>
        <v>3.21759978947572</v>
      </c>
      <c r="AG131" s="52">
        <f t="shared" si="84"/>
        <v>2.6992704604579747</v>
      </c>
      <c r="AH131" s="52">
        <f t="shared" si="85"/>
        <v>3.1787383543530408</v>
      </c>
      <c r="AI131" s="53">
        <f t="shared" si="86"/>
        <v>4.616318455226391</v>
      </c>
    </row>
    <row r="132" spans="1:35" ht="16.5">
      <c r="A132" s="97">
        <v>15</v>
      </c>
      <c r="B132" s="4">
        <v>-0.004272548766898865</v>
      </c>
      <c r="C132" s="11">
        <v>217.9310841199892</v>
      </c>
      <c r="D132" s="5">
        <v>-1.5465244161194491</v>
      </c>
      <c r="E132" s="41">
        <f t="shared" si="62"/>
        <v>1.5465303179461336</v>
      </c>
      <c r="F132" s="182">
        <f t="shared" si="63"/>
        <v>0.0007120914611498108</v>
      </c>
      <c r="G132" s="58">
        <f t="shared" si="88"/>
        <v>36.321847353331535</v>
      </c>
      <c r="H132" s="60">
        <f t="shared" si="89"/>
        <v>0.2577540693532415</v>
      </c>
      <c r="I132" s="60">
        <f t="shared" si="90"/>
        <v>0.25775505299102225</v>
      </c>
      <c r="J132" s="41">
        <f t="shared" si="64"/>
        <v>1.5465303179461334</v>
      </c>
      <c r="K132" s="18">
        <f t="shared" si="65"/>
        <v>0.00021211829051734</v>
      </c>
      <c r="L132" s="18">
        <f t="shared" si="66"/>
        <v>13.643554870580262</v>
      </c>
      <c r="M132" s="15">
        <f t="shared" si="67"/>
        <v>0.8071219522763111</v>
      </c>
      <c r="N132" s="18">
        <f t="shared" si="68"/>
        <v>306.77691377978044</v>
      </c>
      <c r="O132" s="18">
        <f t="shared" si="69"/>
        <v>598.691062259156</v>
      </c>
      <c r="P132" s="11">
        <f t="shared" si="70"/>
        <v>4.051735716926026</v>
      </c>
      <c r="Q132" s="83">
        <f t="shared" si="71"/>
        <v>923.9706006970096</v>
      </c>
      <c r="R132" s="113">
        <f t="shared" si="91"/>
        <v>1.9739953092736178E-05</v>
      </c>
      <c r="S132" s="62">
        <f t="shared" si="92"/>
        <v>0.01823913631682624</v>
      </c>
      <c r="T132" s="24"/>
      <c r="U132" s="54">
        <f t="shared" si="72"/>
        <v>2.0440841878420026</v>
      </c>
      <c r="V132" s="55">
        <f t="shared" si="73"/>
        <v>1.68559583270392</v>
      </c>
      <c r="W132" s="55">
        <f t="shared" si="74"/>
        <v>1.5465303179461334</v>
      </c>
      <c r="X132" s="55">
        <f t="shared" si="75"/>
        <v>1.6822152972431745</v>
      </c>
      <c r="Y132" s="56">
        <f t="shared" si="76"/>
        <v>2.038506844993644</v>
      </c>
      <c r="Z132" s="103">
        <f t="shared" si="77"/>
        <v>636.2285946867958</v>
      </c>
      <c r="AA132" s="103">
        <f t="shared" si="78"/>
        <v>581.8245884760004</v>
      </c>
      <c r="AB132" s="103">
        <f t="shared" si="79"/>
        <v>558.6905489902506</v>
      </c>
      <c r="AC132" s="103">
        <f t="shared" si="80"/>
        <v>581.2766936336375</v>
      </c>
      <c r="AD132" s="103">
        <f t="shared" si="81"/>
        <v>635.4348855090954</v>
      </c>
      <c r="AE132" s="51">
        <f t="shared" si="82"/>
        <v>5.012524600959842</v>
      </c>
      <c r="AF132" s="52">
        <f t="shared" si="83"/>
        <v>3.5868017161438486</v>
      </c>
      <c r="AG132" s="52">
        <f t="shared" si="84"/>
        <v>3.096325740178706</v>
      </c>
      <c r="AH132" s="52">
        <f t="shared" si="85"/>
        <v>3.574463824248058</v>
      </c>
      <c r="AI132" s="53">
        <f t="shared" si="86"/>
        <v>4.988562703099675</v>
      </c>
    </row>
    <row r="133" spans="1:35" ht="16.5">
      <c r="A133" s="97">
        <v>16</v>
      </c>
      <c r="B133" s="4">
        <v>0.009362310202885027</v>
      </c>
      <c r="C133" s="11">
        <v>216.20133203357307</v>
      </c>
      <c r="D133" s="5">
        <v>-1.6661506047389647</v>
      </c>
      <c r="E133" s="41">
        <f t="shared" si="62"/>
        <v>1.66617690853173</v>
      </c>
      <c r="F133" s="182">
        <f aca="true" t="shared" si="93" ref="F133:F153">B133*$E$28*(1-$E$32)/$E$29/$E$33</f>
        <v>0.001560385033814171</v>
      </c>
      <c r="G133" s="58">
        <f t="shared" si="88"/>
        <v>36.03355533892884</v>
      </c>
      <c r="H133" s="60">
        <f t="shared" si="89"/>
        <v>0.2776917674564941</v>
      </c>
      <c r="I133" s="60">
        <f t="shared" si="90"/>
        <v>0.27769615142195503</v>
      </c>
      <c r="J133" s="41">
        <f t="shared" si="64"/>
        <v>1.66617690853173</v>
      </c>
      <c r="K133" s="18">
        <f t="shared" si="65"/>
        <v>0.0010185212976090029</v>
      </c>
      <c r="L133" s="18">
        <f t="shared" si="66"/>
        <v>13.432973774969167</v>
      </c>
      <c r="M133" s="15">
        <f t="shared" si="67"/>
        <v>0.9368155865591833</v>
      </c>
      <c r="N133" s="18">
        <f t="shared" si="68"/>
        <v>351.7644956839008</v>
      </c>
      <c r="O133" s="18">
        <f t="shared" si="69"/>
        <v>614.3755243907136</v>
      </c>
      <c r="P133" s="11">
        <f t="shared" si="70"/>
        <v>4.4480071702141695</v>
      </c>
      <c r="Q133" s="83">
        <f t="shared" si="71"/>
        <v>984.9588351276545</v>
      </c>
      <c r="R133" s="113">
        <f t="shared" si="91"/>
        <v>1.9739953092736178E-05</v>
      </c>
      <c r="S133" s="62">
        <f t="shared" si="92"/>
        <v>0.019443041203695968</v>
      </c>
      <c r="T133" s="24"/>
      <c r="U133" s="54">
        <f t="shared" si="72"/>
        <v>2.120959157772217</v>
      </c>
      <c r="V133" s="55">
        <f t="shared" si="73"/>
        <v>1.7890049334593205</v>
      </c>
      <c r="W133" s="55">
        <f t="shared" si="74"/>
        <v>1.66617690853173</v>
      </c>
      <c r="X133" s="55">
        <f t="shared" si="75"/>
        <v>1.7959087573386145</v>
      </c>
      <c r="Y133" s="56">
        <f t="shared" si="76"/>
        <v>2.132596298980496</v>
      </c>
      <c r="Z133" s="103">
        <f t="shared" si="77"/>
        <v>647.009870625572</v>
      </c>
      <c r="AA133" s="103">
        <f t="shared" si="78"/>
        <v>598.254459082563</v>
      </c>
      <c r="AB133" s="103">
        <f t="shared" si="79"/>
        <v>578.6677443137124</v>
      </c>
      <c r="AC133" s="103">
        <f t="shared" si="80"/>
        <v>599.329119831209</v>
      </c>
      <c r="AD133" s="103">
        <f t="shared" si="81"/>
        <v>648.6164281005117</v>
      </c>
      <c r="AE133" s="51">
        <f t="shared" si="82"/>
        <v>5.34853595677197</v>
      </c>
      <c r="AF133" s="52">
        <f t="shared" si="83"/>
        <v>3.9742022132216324</v>
      </c>
      <c r="AG133" s="52">
        <f t="shared" si="84"/>
        <v>3.5162104900610958</v>
      </c>
      <c r="AH133" s="52">
        <f t="shared" si="85"/>
        <v>4.00075488521823</v>
      </c>
      <c r="AI133" s="53">
        <f t="shared" si="86"/>
        <v>5.400332305797922</v>
      </c>
    </row>
    <row r="134" spans="1:35" ht="16.5">
      <c r="A134" s="97">
        <v>17</v>
      </c>
      <c r="B134" s="4">
        <v>0.0184278144142489</v>
      </c>
      <c r="C134" s="11">
        <v>213.17801101084126</v>
      </c>
      <c r="D134" s="5">
        <v>-1.792796265344061</v>
      </c>
      <c r="E134" s="41">
        <f t="shared" si="62"/>
        <v>1.7928909708556453</v>
      </c>
      <c r="F134" s="182">
        <f t="shared" si="93"/>
        <v>0.0030713024023748168</v>
      </c>
      <c r="G134" s="58">
        <f t="shared" si="88"/>
        <v>35.52966850180688</v>
      </c>
      <c r="H134" s="60">
        <f t="shared" si="89"/>
        <v>0.2987993775573435</v>
      </c>
      <c r="I134" s="60">
        <f t="shared" si="90"/>
        <v>0.2988151618092742</v>
      </c>
      <c r="J134" s="41">
        <f t="shared" si="64"/>
        <v>1.7928909708556453</v>
      </c>
      <c r="K134" s="18">
        <f t="shared" si="65"/>
        <v>0.003945951301893781</v>
      </c>
      <c r="L134" s="18">
        <f t="shared" si="66"/>
        <v>13.078678372115329</v>
      </c>
      <c r="M134" s="15">
        <f t="shared" si="67"/>
        <v>1.084644642211517</v>
      </c>
      <c r="N134" s="18">
        <f t="shared" si="68"/>
        <v>402.1514131709354</v>
      </c>
      <c r="O134" s="18">
        <f t="shared" si="69"/>
        <v>630.3124889804419</v>
      </c>
      <c r="P134" s="11">
        <f t="shared" si="70"/>
        <v>4.887281873570001</v>
      </c>
      <c r="Q134" s="83">
        <f t="shared" si="71"/>
        <v>1051.518452990576</v>
      </c>
      <c r="R134" s="113">
        <f t="shared" si="91"/>
        <v>1.9739953092736178E-05</v>
      </c>
      <c r="S134" s="62">
        <f t="shared" si="92"/>
        <v>0.02075692493818048</v>
      </c>
      <c r="T134" s="24"/>
      <c r="U134" s="54">
        <f t="shared" si="72"/>
        <v>2.205669209744652</v>
      </c>
      <c r="V134" s="55">
        <f t="shared" si="73"/>
        <v>1.9013361993265014</v>
      </c>
      <c r="W134" s="55">
        <f t="shared" si="74"/>
        <v>1.7928909708556453</v>
      </c>
      <c r="X134" s="55">
        <f t="shared" si="75"/>
        <v>1.913926000224319</v>
      </c>
      <c r="Y134" s="56">
        <f t="shared" si="76"/>
        <v>2.2273399932983353</v>
      </c>
      <c r="Z134" s="103">
        <f t="shared" si="77"/>
        <v>658.5543387534965</v>
      </c>
      <c r="AA134" s="103">
        <f t="shared" si="78"/>
        <v>615.4083086818794</v>
      </c>
      <c r="AB134" s="103">
        <f t="shared" si="79"/>
        <v>598.8597013154058</v>
      </c>
      <c r="AC134" s="103">
        <f t="shared" si="80"/>
        <v>617.2877104159274</v>
      </c>
      <c r="AD134" s="103">
        <f t="shared" si="81"/>
        <v>661.4523857355001</v>
      </c>
      <c r="AE134" s="51">
        <f t="shared" si="82"/>
        <v>5.731175906493046</v>
      </c>
      <c r="AF134" s="52">
        <f t="shared" si="83"/>
        <v>4.416950740637408</v>
      </c>
      <c r="AG134" s="52">
        <f t="shared" si="84"/>
        <v>3.9891376225415653</v>
      </c>
      <c r="AH134" s="52">
        <f t="shared" si="85"/>
        <v>4.467995593521871</v>
      </c>
      <c r="AI134" s="53">
        <f t="shared" si="86"/>
        <v>5.831149504656112</v>
      </c>
    </row>
    <row r="135" spans="1:35" ht="16.5">
      <c r="A135" s="97">
        <v>18</v>
      </c>
      <c r="B135" s="4">
        <v>0.02956510364557552</v>
      </c>
      <c r="C135" s="11">
        <v>210.35084529172045</v>
      </c>
      <c r="D135" s="5">
        <v>-1.919585996192356</v>
      </c>
      <c r="E135" s="41">
        <f t="shared" si="62"/>
        <v>1.919813660783612</v>
      </c>
      <c r="F135" s="182">
        <f t="shared" si="93"/>
        <v>0.004927517274262586</v>
      </c>
      <c r="G135" s="58">
        <f t="shared" si="88"/>
        <v>35.058474215286736</v>
      </c>
      <c r="H135" s="60">
        <f t="shared" si="89"/>
        <v>0.31993099936539265</v>
      </c>
      <c r="I135" s="60">
        <f t="shared" si="90"/>
        <v>0.31996894346393534</v>
      </c>
      <c r="J135" s="41">
        <f t="shared" si="64"/>
        <v>1.919813660783612</v>
      </c>
      <c r="K135" s="18">
        <f t="shared" si="65"/>
        <v>0.01015693967781874</v>
      </c>
      <c r="L135" s="18">
        <f t="shared" si="66"/>
        <v>12.774174885422916</v>
      </c>
      <c r="M135" s="15">
        <f t="shared" si="67"/>
        <v>1.2434855522000163</v>
      </c>
      <c r="N135" s="18">
        <f t="shared" si="68"/>
        <v>455.3483473523564</v>
      </c>
      <c r="O135" s="18">
        <f t="shared" si="69"/>
        <v>645.9659400468914</v>
      </c>
      <c r="P135" s="11">
        <f t="shared" si="70"/>
        <v>5.359566891274895</v>
      </c>
      <c r="Q135" s="83">
        <f t="shared" si="71"/>
        <v>1120.7016716678236</v>
      </c>
      <c r="R135" s="113">
        <f t="shared" si="91"/>
        <v>1.9739953092736178E-05</v>
      </c>
      <c r="S135" s="62">
        <f t="shared" si="92"/>
        <v>0.02212259842967386</v>
      </c>
      <c r="T135" s="24"/>
      <c r="U135" s="54">
        <f t="shared" si="72"/>
        <v>2.294219121386348</v>
      </c>
      <c r="V135" s="55">
        <f t="shared" si="73"/>
        <v>2.0152204192031262</v>
      </c>
      <c r="W135" s="55">
        <f t="shared" si="74"/>
        <v>1.919813660783612</v>
      </c>
      <c r="X135" s="55">
        <f t="shared" si="75"/>
        <v>2.0339997147023396</v>
      </c>
      <c r="Y135" s="56">
        <f t="shared" si="76"/>
        <v>2.3271279251056867</v>
      </c>
      <c r="Z135" s="103">
        <f t="shared" si="77"/>
        <v>670.2568411937912</v>
      </c>
      <c r="AA135" s="103">
        <f t="shared" si="78"/>
        <v>632.1039265576233</v>
      </c>
      <c r="AB135" s="103">
        <f t="shared" si="79"/>
        <v>618.1636991181554</v>
      </c>
      <c r="AC135" s="103">
        <f t="shared" si="80"/>
        <v>634.7923259456755</v>
      </c>
      <c r="AD135" s="103">
        <f t="shared" si="81"/>
        <v>674.512907419212</v>
      </c>
      <c r="AE135" s="51">
        <f t="shared" si="82"/>
        <v>6.145039594980335</v>
      </c>
      <c r="AF135" s="52">
        <f t="shared" si="83"/>
        <v>4.8891254284932675</v>
      </c>
      <c r="AG135" s="52">
        <f t="shared" si="84"/>
        <v>4.491965295004726</v>
      </c>
      <c r="AH135" s="52">
        <f t="shared" si="85"/>
        <v>4.969239868734808</v>
      </c>
      <c r="AI135" s="53">
        <f t="shared" si="86"/>
        <v>6.302464269161342</v>
      </c>
    </row>
    <row r="136" spans="1:35" ht="16.5">
      <c r="A136" s="97">
        <v>19</v>
      </c>
      <c r="B136" s="4">
        <v>0.043871816752934834</v>
      </c>
      <c r="C136" s="11">
        <v>206.0231579863197</v>
      </c>
      <c r="D136" s="5">
        <v>-2.0509802252788147</v>
      </c>
      <c r="E136" s="41">
        <f t="shared" si="62"/>
        <v>2.0514493951326074</v>
      </c>
      <c r="F136" s="182">
        <f t="shared" si="93"/>
        <v>0.007311969458822473</v>
      </c>
      <c r="G136" s="58">
        <f t="shared" si="88"/>
        <v>34.337192997719946</v>
      </c>
      <c r="H136" s="60">
        <f t="shared" si="89"/>
        <v>0.34183003754646907</v>
      </c>
      <c r="I136" s="60">
        <f t="shared" si="90"/>
        <v>0.34190823252210123</v>
      </c>
      <c r="J136" s="41">
        <f t="shared" si="64"/>
        <v>2.0514493951326074</v>
      </c>
      <c r="K136" s="18">
        <f t="shared" si="65"/>
        <v>0.0223653294434415</v>
      </c>
      <c r="L136" s="18">
        <f t="shared" si="66"/>
        <v>12.334098574193037</v>
      </c>
      <c r="M136" s="15">
        <f t="shared" si="67"/>
        <v>1.419542971864415</v>
      </c>
      <c r="N136" s="18">
        <f t="shared" si="68"/>
        <v>513.2998169929599</v>
      </c>
      <c r="O136" s="18">
        <f t="shared" si="69"/>
        <v>661.4888458624183</v>
      </c>
      <c r="P136" s="11">
        <f t="shared" si="70"/>
        <v>5.870415280076419</v>
      </c>
      <c r="Q136" s="83">
        <f t="shared" si="71"/>
        <v>1194.4350850109556</v>
      </c>
      <c r="R136" s="113">
        <f t="shared" si="91"/>
        <v>1.9739953092736178E-05</v>
      </c>
      <c r="S136" s="62">
        <f t="shared" si="92"/>
        <v>0.023578092550434613</v>
      </c>
      <c r="T136" s="24"/>
      <c r="U136" s="54">
        <f t="shared" si="72"/>
        <v>2.3841931013779636</v>
      </c>
      <c r="V136" s="55">
        <f t="shared" si="73"/>
        <v>2.1330256510397665</v>
      </c>
      <c r="W136" s="55">
        <f t="shared" si="74"/>
        <v>2.0514493951326074</v>
      </c>
      <c r="X136" s="55">
        <f t="shared" si="75"/>
        <v>2.158776348547305</v>
      </c>
      <c r="Y136" s="56">
        <f t="shared" si="76"/>
        <v>2.4301050460351505</v>
      </c>
      <c r="Z136" s="103">
        <f t="shared" si="77"/>
        <v>681.7756528542767</v>
      </c>
      <c r="AA136" s="103">
        <f t="shared" si="78"/>
        <v>648.6755752575731</v>
      </c>
      <c r="AB136" s="103">
        <f t="shared" si="79"/>
        <v>637.2743241103946</v>
      </c>
      <c r="AC136" s="103">
        <f t="shared" si="80"/>
        <v>652.2065516124554</v>
      </c>
      <c r="AD136" s="103">
        <f t="shared" si="81"/>
        <v>687.5121254773917</v>
      </c>
      <c r="AE136" s="51">
        <f t="shared" si="82"/>
        <v>6.580089608390093</v>
      </c>
      <c r="AF136" s="52">
        <f t="shared" si="83"/>
        <v>5.402248017565598</v>
      </c>
      <c r="AG136" s="52">
        <f t="shared" si="84"/>
        <v>5.044253920825431</v>
      </c>
      <c r="AH136" s="52">
        <f t="shared" si="85"/>
        <v>5.5177540603993185</v>
      </c>
      <c r="AI136" s="53">
        <f t="shared" si="86"/>
        <v>6.807730793201658</v>
      </c>
    </row>
    <row r="137" spans="1:35" ht="16.5">
      <c r="A137" s="97">
        <v>20</v>
      </c>
      <c r="B137" s="4">
        <v>0.054678613808780696</v>
      </c>
      <c r="C137" s="11">
        <v>201.991793493032</v>
      </c>
      <c r="D137" s="5">
        <v>-2.188238226917165</v>
      </c>
      <c r="E137" s="41">
        <f t="shared" si="62"/>
        <v>2.188921261386446</v>
      </c>
      <c r="F137" s="182">
        <f t="shared" si="93"/>
        <v>0.00911310230146345</v>
      </c>
      <c r="G137" s="58">
        <f t="shared" si="88"/>
        <v>33.66529891550533</v>
      </c>
      <c r="H137" s="60">
        <f t="shared" si="89"/>
        <v>0.3647063711528608</v>
      </c>
      <c r="I137" s="60">
        <f t="shared" si="90"/>
        <v>0.36482021023107436</v>
      </c>
      <c r="J137" s="41">
        <f t="shared" si="64"/>
        <v>2.188921261386446</v>
      </c>
      <c r="K137" s="18">
        <f t="shared" si="65"/>
        <v>0.03474073907946221</v>
      </c>
      <c r="L137" s="18">
        <f t="shared" si="66"/>
        <v>11.940202366930396</v>
      </c>
      <c r="M137" s="15">
        <f t="shared" si="67"/>
        <v>1.6159011826598915</v>
      </c>
      <c r="N137" s="18">
        <f t="shared" si="68"/>
        <v>576.731219409219</v>
      </c>
      <c r="O137" s="18">
        <f t="shared" si="69"/>
        <v>677.3707938735553</v>
      </c>
      <c r="P137" s="11">
        <f t="shared" si="70"/>
        <v>6.443051776512606</v>
      </c>
      <c r="Q137" s="83">
        <f t="shared" si="71"/>
        <v>1274.1359093479566</v>
      </c>
      <c r="R137" s="113">
        <f t="shared" si="91"/>
        <v>1.9739953092736178E-05</v>
      </c>
      <c r="S137" s="62">
        <f t="shared" si="92"/>
        <v>0.025151383084299418</v>
      </c>
      <c r="T137" s="24"/>
      <c r="U137" s="54">
        <f t="shared" si="72"/>
        <v>2.4862224447115673</v>
      </c>
      <c r="V137" s="55">
        <f t="shared" si="73"/>
        <v>2.259446060143103</v>
      </c>
      <c r="W137" s="55">
        <f t="shared" si="74"/>
        <v>2.188921261386446</v>
      </c>
      <c r="X137" s="55">
        <f t="shared" si="75"/>
        <v>2.289135516772189</v>
      </c>
      <c r="Y137" s="56">
        <f t="shared" si="76"/>
        <v>2.539959030278035</v>
      </c>
      <c r="Z137" s="103">
        <f t="shared" si="77"/>
        <v>694.3961850423915</v>
      </c>
      <c r="AA137" s="103">
        <f t="shared" si="78"/>
        <v>665.7051782612097</v>
      </c>
      <c r="AB137" s="103">
        <f t="shared" si="79"/>
        <v>656.2993131097857</v>
      </c>
      <c r="AC137" s="103">
        <f t="shared" si="80"/>
        <v>669.5949245109098</v>
      </c>
      <c r="AD137" s="103">
        <f t="shared" si="81"/>
        <v>700.8583684434792</v>
      </c>
      <c r="AE137" s="51">
        <f t="shared" si="82"/>
        <v>7.09115232406376</v>
      </c>
      <c r="AF137" s="52">
        <f t="shared" si="83"/>
        <v>5.980825976197937</v>
      </c>
      <c r="AG137" s="52">
        <f t="shared" si="84"/>
        <v>5.654494838960353</v>
      </c>
      <c r="AH137" s="52">
        <f t="shared" si="85"/>
        <v>6.120896053978205</v>
      </c>
      <c r="AI137" s="53">
        <f t="shared" si="86"/>
        <v>7.36788968936277</v>
      </c>
    </row>
    <row r="138" spans="1:35" ht="16.5">
      <c r="A138" s="97">
        <v>21</v>
      </c>
      <c r="B138" s="4">
        <v>0.07017452105733035</v>
      </c>
      <c r="C138" s="11">
        <v>196.013483030584</v>
      </c>
      <c r="D138" s="5">
        <v>-2.328057691513309</v>
      </c>
      <c r="E138" s="41">
        <f aca="true" t="shared" si="94" ref="E138:E169">SQRT(B138^2+D138^2)</f>
        <v>2.3291150848379956</v>
      </c>
      <c r="F138" s="182">
        <f t="shared" si="93"/>
        <v>0.01169575350955506</v>
      </c>
      <c r="G138" s="58">
        <f t="shared" si="88"/>
        <v>32.66891383843067</v>
      </c>
      <c r="H138" s="60">
        <f t="shared" si="89"/>
        <v>0.38800961525221817</v>
      </c>
      <c r="I138" s="60">
        <f t="shared" si="90"/>
        <v>0.3881858474729993</v>
      </c>
      <c r="J138" s="41">
        <f aca="true" t="shared" si="95" ref="J138:J153">E138*E$28/E$29</f>
        <v>2.3291150848379956</v>
      </c>
      <c r="K138" s="18">
        <f aca="true" t="shared" si="96" ref="K138:K153">E$35*E$13/120*F138^2/E$7*E$6*E$9*(E$9-1)*E$4/E$5</f>
        <v>0.05722199248866419</v>
      </c>
      <c r="L138" s="18">
        <f aca="true" t="shared" si="97" ref="L138:L153">E$36*E$13/6*F138^2/E$8*E$6*E$4/E$5*(1+(G138*E$4/F138)^2/15)</f>
        <v>11.399479691644306</v>
      </c>
      <c r="M138" s="15">
        <f aca="true" t="shared" si="98" ref="M138:M153">E$37*E$13/8*H138^2/E$8*E$6*E$5/E$4</f>
        <v>1.828997342093131</v>
      </c>
      <c r="N138" s="18">
        <f aca="true" t="shared" si="99" ref="N138:N153">E$13*E$14*(E$11/E$10)^2*J138*(1-E$32)/E$33^2*(E$19/2/PI())^2/E$18*LN((E$17+E$18*J138)/(E$17+E$18*E$32*J138))</f>
        <v>644.367721893946</v>
      </c>
      <c r="O138" s="18">
        <f aca="true" t="shared" si="100" ref="O138:O153">(Z138+AA138+AB138+AC138+AD138)/5</f>
        <v>692.7512391401852</v>
      </c>
      <c r="P138" s="11">
        <f aca="true" t="shared" si="101" ref="P138:P153">(AE138+AF138+AG138+AH138+AI138)/5</f>
        <v>7.049807363532713</v>
      </c>
      <c r="Q138" s="83">
        <f aca="true" t="shared" si="102" ref="Q138:Q169">SUM(K138:P138)</f>
        <v>1357.45446742389</v>
      </c>
      <c r="R138" s="113">
        <f t="shared" si="91"/>
        <v>1.9739953092736178E-05</v>
      </c>
      <c r="S138" s="62">
        <f t="shared" si="92"/>
        <v>0.02679608751247276</v>
      </c>
      <c r="T138" s="24"/>
      <c r="U138" s="54">
        <f aca="true" t="shared" si="103" ref="U138:U153">SQRT(($B138-$C138*0.8*$E$4)^2+$D138^2)*$E$28/$E$29</f>
        <v>2.5870114187936784</v>
      </c>
      <c r="V138" s="55">
        <f aca="true" t="shared" si="104" ref="V138:V153">SQRT(($B138-$C138*0.4*$E$4)^2+$D138^2)*$E$28/$E$29</f>
        <v>2.3874029989780916</v>
      </c>
      <c r="W138" s="55">
        <f aca="true" t="shared" si="105" ref="W138:W153">SQRT(($B138)^2+$D138^2)*$E$28/$E$29</f>
        <v>2.3291150848379956</v>
      </c>
      <c r="X138" s="55">
        <f aca="true" t="shared" si="106" ref="X138:X153">SQRT(($B138+$C138*0.4*$E$4)^2+$D138^2)*$E$28/$E$29</f>
        <v>2.4223707556110883</v>
      </c>
      <c r="Y138" s="56">
        <f aca="true" t="shared" si="107" ref="Y138:Y153">SQRT(($B138+$C138*0.8*$E$4)^2+$D138^2)*$E$28/$E$29</f>
        <v>2.651226523175524</v>
      </c>
      <c r="Z138" s="103">
        <f aca="true" t="shared" si="108" ref="Z138:Z153">$E$38*$E$13*$E$14*$E$16/$E$33*2/3*$E$20/PI()*($E$21*$E$22*LN((U138+$E$22)/($E$32*U138+$E$22))+$E$23*U138*(1-$E$32)+$E$24*U138^2/2*(1-$E$32^2))</f>
        <v>706.4137040100578</v>
      </c>
      <c r="AA138" s="103">
        <f aca="true" t="shared" si="109" ref="AA138:AA153">$E$38*$E$13*$E$14*$E$16/$E$33*2/3*$E$20/PI()*($E$21*$E$22*LN((V138+$E$22)/($E$32*V138+$E$22))+$E$23*V138*(1-$E$32)+$E$24*V138^2/2*(1-$E$32^2))</f>
        <v>682.1797930044611</v>
      </c>
      <c r="AB138" s="103">
        <f aca="true" t="shared" si="110" ref="AB138:AB153">$E$38*$E$13*$E$14*$E$16/$E$33*2/3*$E$20/PI()*($E$21*$E$22*LN((W138+$E$22)/($E$32*W138+$E$22))+$E$23*W138*(1-$E$32)+$E$24*W138^2/2*(1-$E$32^2))</f>
        <v>674.7683104914755</v>
      </c>
      <c r="AC138" s="103">
        <f aca="true" t="shared" si="111" ref="AC138:AC153">$E$38*$E$13*$E$14*$E$16/$E$33*2/3*$E$20/PI()*($E$21*$E$22*LN((X138+$E$22)/($E$32*X138+$E$22))+$E$23*X138*(1-$E$32)+$E$24*X138^2/2*(1-$E$32^2))</f>
        <v>686.552376658492</v>
      </c>
      <c r="AD138" s="103">
        <f aca="true" t="shared" si="112" ref="AD138:AD153">$E$38*$E$13*$E$14*$E$16/$E$33*2/3*$E$20/PI()*($E$21*$E$22*LN((Y138+$E$22)/($E$32*Y138+$E$22))+$E$23*Y138*(1-$E$32)+$E$24*Y138^2/2*(1-$E$32^2))</f>
        <v>713.8420115364396</v>
      </c>
      <c r="AE138" s="51">
        <f aca="true" t="shared" si="113" ref="AE138:AE153">1/9/PI()*$E$20/$E$33*$E$27^2*U138*(3*U138+4*$E$26)/($E$25*$E$26*$E$13*$E$14*$E$16*16*$E$4^2*$E$5^2)</f>
        <v>7.614494247187364</v>
      </c>
      <c r="AF138" s="52">
        <f aca="true" t="shared" si="114" ref="AF138:AF153">1/9/PI()*$E$20/$E$33*$E$27^2*V138*(3*V138+4*$E$26)/($E$25*$E$26*$E$13*$E$14*$E$16*16*$E$4^2*$E$5^2)</f>
        <v>6.595880967183162</v>
      </c>
      <c r="AG138" s="52">
        <f aca="true" t="shared" si="115" ref="AG138:AG153">1/9/PI()*$E$20/$E$33*$E$27^2*W138*(3*W138+4*$E$26)/($E$25*$E$26*$E$13*$E$14*$E$16*16*$E$4^2*$E$5^2)</f>
        <v>6.312032904631652</v>
      </c>
      <c r="AH138" s="52">
        <f aca="true" t="shared" si="116" ref="AH138:AH153">1/9/PI()*$E$20/$E$33*$E$27^2*X138*(3*X138+4*$E$26)/($E$25*$E$26*$E$13*$E$14*$E$16*16*$E$4^2*$E$5^2)</f>
        <v>6.769115421839607</v>
      </c>
      <c r="AI138" s="53">
        <f aca="true" t="shared" si="117" ref="AI138:AI153">1/9/PI()*$E$20/$E$33*$E$27^2*Y138*(3*Y138+4*$E$26)/($E$25*$E$26*$E$13*$E$14*$E$16*16*$E$4^2*$E$5^2)</f>
        <v>7.957513276821778</v>
      </c>
    </row>
    <row r="139" spans="1:35" ht="16.5">
      <c r="A139" s="97">
        <v>22</v>
      </c>
      <c r="B139" s="4">
        <v>0.08579211363078798</v>
      </c>
      <c r="C139" s="11">
        <v>189.59314325737907</v>
      </c>
      <c r="D139" s="5">
        <v>-2.4754628285952887</v>
      </c>
      <c r="E139" s="41">
        <f t="shared" si="94"/>
        <v>2.476949031069922</v>
      </c>
      <c r="F139" s="182">
        <f t="shared" si="93"/>
        <v>0.01429868560513133</v>
      </c>
      <c r="G139" s="58">
        <f t="shared" si="88"/>
        <v>31.598857209563175</v>
      </c>
      <c r="H139" s="60">
        <f t="shared" si="89"/>
        <v>0.41257713809921476</v>
      </c>
      <c r="I139" s="60">
        <f t="shared" si="90"/>
        <v>0.4128248385116537</v>
      </c>
      <c r="J139" s="41">
        <f t="shared" si="95"/>
        <v>2.476949031069922</v>
      </c>
      <c r="K139" s="18">
        <f t="shared" si="96"/>
        <v>0.08552612519870345</v>
      </c>
      <c r="L139" s="18">
        <f t="shared" si="97"/>
        <v>10.868058780106127</v>
      </c>
      <c r="M139" s="15">
        <f t="shared" si="98"/>
        <v>2.067942297940034</v>
      </c>
      <c r="N139" s="18">
        <f t="shared" si="99"/>
        <v>718.7939872996438</v>
      </c>
      <c r="O139" s="18">
        <f t="shared" si="100"/>
        <v>708.4497271862928</v>
      </c>
      <c r="P139" s="11">
        <f t="shared" si="101"/>
        <v>7.729855460373161</v>
      </c>
      <c r="Q139" s="83">
        <f t="shared" si="102"/>
        <v>1447.9950971495546</v>
      </c>
      <c r="R139" s="113">
        <f t="shared" si="91"/>
        <v>1.9739953092736178E-05</v>
      </c>
      <c r="S139" s="62">
        <f t="shared" si="92"/>
        <v>0.028583355296244173</v>
      </c>
      <c r="T139" s="24"/>
      <c r="U139" s="54">
        <f t="shared" si="103"/>
        <v>2.6981287633115105</v>
      </c>
      <c r="V139" s="55">
        <f t="shared" si="104"/>
        <v>2.5242249122038234</v>
      </c>
      <c r="W139" s="55">
        <f t="shared" si="105"/>
        <v>2.476949031069922</v>
      </c>
      <c r="X139" s="55">
        <f t="shared" si="106"/>
        <v>2.5633170129331218</v>
      </c>
      <c r="Y139" s="56">
        <f t="shared" si="107"/>
        <v>2.770859835179843</v>
      </c>
      <c r="Z139" s="103">
        <f t="shared" si="108"/>
        <v>719.1569191141475</v>
      </c>
      <c r="AA139" s="103">
        <f t="shared" si="109"/>
        <v>698.9792873428419</v>
      </c>
      <c r="AB139" s="103">
        <f t="shared" si="110"/>
        <v>693.2681936224833</v>
      </c>
      <c r="AC139" s="103">
        <f t="shared" si="111"/>
        <v>703.6281309088979</v>
      </c>
      <c r="AD139" s="103">
        <f t="shared" si="112"/>
        <v>727.2161049430929</v>
      </c>
      <c r="AE139" s="51">
        <f t="shared" si="113"/>
        <v>8.21276644035611</v>
      </c>
      <c r="AF139" s="52">
        <f t="shared" si="114"/>
        <v>7.286319846164409</v>
      </c>
      <c r="AG139" s="52">
        <f t="shared" si="115"/>
        <v>7.043923875860522</v>
      </c>
      <c r="AH139" s="52">
        <f t="shared" si="116"/>
        <v>7.489809693205235</v>
      </c>
      <c r="AI139" s="53">
        <f t="shared" si="117"/>
        <v>8.616457446279524</v>
      </c>
    </row>
    <row r="140" spans="1:35" ht="16.5">
      <c r="A140" s="97">
        <v>23</v>
      </c>
      <c r="B140" s="4">
        <v>0.10283443261820402</v>
      </c>
      <c r="C140" s="11">
        <v>181.90473849406033</v>
      </c>
      <c r="D140" s="5">
        <v>-2.629643364752149</v>
      </c>
      <c r="E140" s="41">
        <f t="shared" si="94"/>
        <v>2.6316533104337494</v>
      </c>
      <c r="F140" s="182">
        <f t="shared" si="93"/>
        <v>0.017139072103034007</v>
      </c>
      <c r="G140" s="58">
        <f aca="true" t="shared" si="118" ref="G140:G153">C140*$E$28*(1-$E$32)/$E$29/$E$33</f>
        <v>30.317456415676723</v>
      </c>
      <c r="H140" s="60">
        <f aca="true" t="shared" si="119" ref="H140:H153">-D140*$E$28*(1-$E$32)/$E$29/$E$33</f>
        <v>0.43827389412535817</v>
      </c>
      <c r="I140" s="60">
        <f aca="true" t="shared" si="120" ref="I140:I153">E140*$E$28*(1-$E$32)/$E$29/$E$33</f>
        <v>0.4386088850722915</v>
      </c>
      <c r="J140" s="41">
        <f t="shared" si="95"/>
        <v>2.6316533104337494</v>
      </c>
      <c r="K140" s="18">
        <f t="shared" si="96"/>
        <v>0.1228799918695245</v>
      </c>
      <c r="L140" s="18">
        <f t="shared" si="97"/>
        <v>10.28480117580126</v>
      </c>
      <c r="M140" s="15">
        <f t="shared" si="98"/>
        <v>2.333561782553577</v>
      </c>
      <c r="N140" s="18">
        <f t="shared" si="99"/>
        <v>799.9587131002662</v>
      </c>
      <c r="O140" s="18">
        <f t="shared" si="100"/>
        <v>724.1629036817827</v>
      </c>
      <c r="P140" s="11">
        <f t="shared" si="101"/>
        <v>8.479850536528078</v>
      </c>
      <c r="Q140" s="83">
        <f t="shared" si="102"/>
        <v>1545.3427102688013</v>
      </c>
      <c r="R140" s="113">
        <f t="shared" si="91"/>
        <v>1.9739953092736178E-05</v>
      </c>
      <c r="S140" s="62">
        <f t="shared" si="92"/>
        <v>0.03050499261290793</v>
      </c>
      <c r="T140" s="24"/>
      <c r="U140" s="54">
        <f t="shared" si="103"/>
        <v>2.8166694333203464</v>
      </c>
      <c r="V140" s="55">
        <f t="shared" si="104"/>
        <v>2.6684125088446486</v>
      </c>
      <c r="W140" s="55">
        <f t="shared" si="105"/>
        <v>2.6316533104337494</v>
      </c>
      <c r="X140" s="55">
        <f t="shared" si="106"/>
        <v>2.710931239164157</v>
      </c>
      <c r="Y140" s="56">
        <f t="shared" si="107"/>
        <v>2.8967347874522775</v>
      </c>
      <c r="Z140" s="103">
        <f t="shared" si="108"/>
        <v>732.1793302514461</v>
      </c>
      <c r="AA140" s="103">
        <f t="shared" si="109"/>
        <v>715.8002947150812</v>
      </c>
      <c r="AB140" s="103">
        <f t="shared" si="110"/>
        <v>711.5964490782909</v>
      </c>
      <c r="AC140" s="103">
        <f t="shared" si="111"/>
        <v>720.5915792425262</v>
      </c>
      <c r="AD140" s="103">
        <f t="shared" si="112"/>
        <v>740.6468651215694</v>
      </c>
      <c r="AE140" s="51">
        <f t="shared" si="113"/>
        <v>8.875634232292324</v>
      </c>
      <c r="AF140" s="52">
        <f t="shared" si="114"/>
        <v>8.050581510421374</v>
      </c>
      <c r="AG140" s="52">
        <f t="shared" si="115"/>
        <v>7.852168231397092</v>
      </c>
      <c r="AH140" s="52">
        <f t="shared" si="116"/>
        <v>8.283132029511613</v>
      </c>
      <c r="AI140" s="53">
        <f t="shared" si="117"/>
        <v>9.337736679017986</v>
      </c>
    </row>
    <row r="141" spans="1:35" ht="16.5">
      <c r="A141" s="97">
        <v>24</v>
      </c>
      <c r="B141" s="4">
        <v>0.12083971093911572</v>
      </c>
      <c r="C141" s="11">
        <v>172.05837031981866</v>
      </c>
      <c r="D141" s="5">
        <v>-2.797470268727008</v>
      </c>
      <c r="E141" s="41">
        <f t="shared" si="94"/>
        <v>2.8000789524853413</v>
      </c>
      <c r="F141" s="182">
        <f t="shared" si="93"/>
        <v>0.020139951823185953</v>
      </c>
      <c r="G141" s="58">
        <f t="shared" si="118"/>
        <v>28.67639505330311</v>
      </c>
      <c r="H141" s="60">
        <f t="shared" si="119"/>
        <v>0.4662450447878347</v>
      </c>
      <c r="I141" s="60">
        <f t="shared" si="120"/>
        <v>0.46667982541422354</v>
      </c>
      <c r="J141" s="41">
        <f t="shared" si="95"/>
        <v>2.8000789524853413</v>
      </c>
      <c r="K141" s="18">
        <f t="shared" si="96"/>
        <v>0.16967717190644413</v>
      </c>
      <c r="L141" s="18">
        <f t="shared" si="97"/>
        <v>9.580819394465534</v>
      </c>
      <c r="M141" s="15">
        <f t="shared" si="98"/>
        <v>2.640927973790926</v>
      </c>
      <c r="N141" s="18">
        <f t="shared" si="99"/>
        <v>891.9817248766664</v>
      </c>
      <c r="O141" s="18">
        <f t="shared" si="100"/>
        <v>740.4165539214924</v>
      </c>
      <c r="P141" s="11">
        <f t="shared" si="101"/>
        <v>9.339617607901378</v>
      </c>
      <c r="Q141" s="83">
        <f t="shared" si="102"/>
        <v>1654.129320946223</v>
      </c>
      <c r="R141" s="113">
        <f t="shared" si="91"/>
        <v>1.9739953092736178E-05</v>
      </c>
      <c r="S141" s="62">
        <f t="shared" si="92"/>
        <v>0.03265243520479799</v>
      </c>
      <c r="T141" s="24"/>
      <c r="U141" s="54">
        <f t="shared" si="103"/>
        <v>2.9483395015003233</v>
      </c>
      <c r="V141" s="55">
        <f t="shared" si="104"/>
        <v>2.8266504296891655</v>
      </c>
      <c r="W141" s="55">
        <f t="shared" si="105"/>
        <v>2.8000789524853413</v>
      </c>
      <c r="X141" s="55">
        <f t="shared" si="106"/>
        <v>2.8712670167672605</v>
      </c>
      <c r="Y141" s="56">
        <f t="shared" si="107"/>
        <v>3.033339591264783</v>
      </c>
      <c r="Z141" s="103">
        <f t="shared" si="108"/>
        <v>745.9661127134375</v>
      </c>
      <c r="AA141" s="103">
        <f t="shared" si="109"/>
        <v>733.2492308287217</v>
      </c>
      <c r="AB141" s="103">
        <f t="shared" si="110"/>
        <v>730.3918549952281</v>
      </c>
      <c r="AC141" s="103">
        <f t="shared" si="111"/>
        <v>737.9818732031965</v>
      </c>
      <c r="AD141" s="103">
        <f t="shared" si="112"/>
        <v>754.4936978668786</v>
      </c>
      <c r="AE141" s="51">
        <f t="shared" si="113"/>
        <v>9.641723409542049</v>
      </c>
      <c r="AF141" s="52">
        <f t="shared" si="114"/>
        <v>8.93260741283707</v>
      </c>
      <c r="AG141" s="52">
        <f t="shared" si="115"/>
        <v>8.781331808273348</v>
      </c>
      <c r="AH141" s="52">
        <f t="shared" si="116"/>
        <v>9.189489908327673</v>
      </c>
      <c r="AI141" s="53">
        <f t="shared" si="117"/>
        <v>10.152935500526747</v>
      </c>
    </row>
    <row r="142" spans="1:35" ht="16.5">
      <c r="A142" s="97">
        <v>25</v>
      </c>
      <c r="B142" s="4">
        <v>0.14004875197477773</v>
      </c>
      <c r="C142" s="11">
        <v>159.30777595121364</v>
      </c>
      <c r="D142" s="5">
        <v>-2.9734757363186137</v>
      </c>
      <c r="E142" s="41">
        <f t="shared" si="94"/>
        <v>2.9767720113245515</v>
      </c>
      <c r="F142" s="182">
        <f t="shared" si="93"/>
        <v>0.023341458662462955</v>
      </c>
      <c r="G142" s="58">
        <f t="shared" si="118"/>
        <v>26.551295991868937</v>
      </c>
      <c r="H142" s="60">
        <f t="shared" si="119"/>
        <v>0.49557928938643564</v>
      </c>
      <c r="I142" s="60">
        <f t="shared" si="120"/>
        <v>0.4961286685540919</v>
      </c>
      <c r="J142" s="41">
        <f t="shared" si="95"/>
        <v>2.976772011324551</v>
      </c>
      <c r="K142" s="18">
        <f t="shared" si="96"/>
        <v>0.22790956255985106</v>
      </c>
      <c r="L142" s="18">
        <f t="shared" si="97"/>
        <v>8.736922842164356</v>
      </c>
      <c r="M142" s="15">
        <f t="shared" si="98"/>
        <v>2.9836947879173117</v>
      </c>
      <c r="N142" s="18">
        <f t="shared" si="99"/>
        <v>992.4496875550492</v>
      </c>
      <c r="O142" s="18">
        <f t="shared" si="100"/>
        <v>756.4749816392871</v>
      </c>
      <c r="P142" s="11">
        <f t="shared" si="101"/>
        <v>10.287227120115915</v>
      </c>
      <c r="Q142" s="83">
        <f t="shared" si="102"/>
        <v>1771.1604235070936</v>
      </c>
      <c r="R142" s="113">
        <f t="shared" si="91"/>
        <v>1.9739953092736178E-05</v>
      </c>
      <c r="S142" s="62">
        <f t="shared" si="92"/>
        <v>0.03496262367974077</v>
      </c>
      <c r="T142" s="24"/>
      <c r="U142" s="54">
        <f t="shared" si="103"/>
        <v>3.0881935287372912</v>
      </c>
      <c r="V142" s="55">
        <f t="shared" si="104"/>
        <v>2.993645553686447</v>
      </c>
      <c r="W142" s="55">
        <f t="shared" si="105"/>
        <v>2.976772011324551</v>
      </c>
      <c r="X142" s="55">
        <f t="shared" si="106"/>
        <v>3.0388670569524145</v>
      </c>
      <c r="Y142" s="56">
        <f t="shared" si="107"/>
        <v>3.1753012216769108</v>
      </c>
      <c r="Z142" s="103">
        <f t="shared" si="108"/>
        <v>759.8436505035585</v>
      </c>
      <c r="AA142" s="103">
        <f t="shared" si="109"/>
        <v>750.5474881658758</v>
      </c>
      <c r="AB142" s="103">
        <f t="shared" si="110"/>
        <v>748.8508729639971</v>
      </c>
      <c r="AC142" s="103">
        <f t="shared" si="111"/>
        <v>755.0382211360393</v>
      </c>
      <c r="AD142" s="103">
        <f t="shared" si="112"/>
        <v>768.0946754269648</v>
      </c>
      <c r="AE142" s="51">
        <f t="shared" si="113"/>
        <v>10.489780851644396</v>
      </c>
      <c r="AF142" s="52">
        <f t="shared" si="114"/>
        <v>9.912578636457916</v>
      </c>
      <c r="AG142" s="52">
        <f t="shared" si="115"/>
        <v>9.81126877288401</v>
      </c>
      <c r="AH142" s="52">
        <f t="shared" si="116"/>
        <v>10.186631743605554</v>
      </c>
      <c r="AI142" s="53">
        <f t="shared" si="117"/>
        <v>11.035875595987697</v>
      </c>
    </row>
    <row r="143" spans="1:35" ht="16.5">
      <c r="A143" s="97">
        <v>26</v>
      </c>
      <c r="B143" s="4">
        <v>0.15801513373855514</v>
      </c>
      <c r="C143" s="11">
        <v>142.17475348390215</v>
      </c>
      <c r="D143" s="5">
        <v>-3.150556107261471</v>
      </c>
      <c r="E143" s="41">
        <f t="shared" si="94"/>
        <v>3.154516217662063</v>
      </c>
      <c r="F143" s="182">
        <f t="shared" si="93"/>
        <v>0.02633585562309252</v>
      </c>
      <c r="G143" s="58">
        <f t="shared" si="118"/>
        <v>23.69579224731703</v>
      </c>
      <c r="H143" s="60">
        <f t="shared" si="119"/>
        <v>0.5250926845435786</v>
      </c>
      <c r="I143" s="60">
        <f t="shared" si="120"/>
        <v>0.5257527029436772</v>
      </c>
      <c r="J143" s="41">
        <f t="shared" si="95"/>
        <v>3.154516217662063</v>
      </c>
      <c r="K143" s="18">
        <f t="shared" si="96"/>
        <v>0.29013587195821405</v>
      </c>
      <c r="L143" s="18">
        <f t="shared" si="97"/>
        <v>7.648322993609291</v>
      </c>
      <c r="M143" s="15">
        <f t="shared" si="98"/>
        <v>3.349654654830169</v>
      </c>
      <c r="N143" s="18">
        <f t="shared" si="99"/>
        <v>1097.3980931473077</v>
      </c>
      <c r="O143" s="18">
        <f t="shared" si="100"/>
        <v>771.5384684526337</v>
      </c>
      <c r="P143" s="11">
        <f t="shared" si="101"/>
        <v>11.281513387087458</v>
      </c>
      <c r="Q143" s="83">
        <f t="shared" si="102"/>
        <v>1891.5061885074265</v>
      </c>
      <c r="R143" s="113">
        <f t="shared" si="91"/>
        <v>1.835733716819129E-05</v>
      </c>
      <c r="S143" s="62">
        <f>Q143*K$33*(A144-A142)/2</f>
        <v>0.03472301685815122</v>
      </c>
      <c r="T143" s="24"/>
      <c r="U143" s="54">
        <f t="shared" si="103"/>
        <v>3.229827718548897</v>
      </c>
      <c r="V143" s="55">
        <f t="shared" si="104"/>
        <v>3.1626733715510107</v>
      </c>
      <c r="W143" s="55">
        <f t="shared" si="105"/>
        <v>3.154516217662063</v>
      </c>
      <c r="X143" s="55">
        <f t="shared" si="106"/>
        <v>3.205806642427481</v>
      </c>
      <c r="Y143" s="56">
        <f t="shared" si="107"/>
        <v>3.3137854243350477</v>
      </c>
      <c r="Z143" s="103">
        <f t="shared" si="108"/>
        <v>773.1079080125434</v>
      </c>
      <c r="AA143" s="103">
        <f t="shared" si="109"/>
        <v>766.9170520078537</v>
      </c>
      <c r="AB143" s="103">
        <f t="shared" si="110"/>
        <v>766.1530191985087</v>
      </c>
      <c r="AC143" s="103">
        <f t="shared" si="111"/>
        <v>770.9137055158095</v>
      </c>
      <c r="AD143" s="103">
        <f t="shared" si="112"/>
        <v>780.6006575284531</v>
      </c>
      <c r="AE143" s="51">
        <f t="shared" si="113"/>
        <v>11.384698852117545</v>
      </c>
      <c r="AF143" s="52">
        <f t="shared" si="114"/>
        <v>10.95585837727997</v>
      </c>
      <c r="AG143" s="52">
        <f t="shared" si="115"/>
        <v>10.904323400749295</v>
      </c>
      <c r="AH143" s="52">
        <f t="shared" si="116"/>
        <v>11.230365542259715</v>
      </c>
      <c r="AI143" s="53">
        <f t="shared" si="117"/>
        <v>11.932320763030758</v>
      </c>
    </row>
    <row r="144" spans="1:35" ht="16.5">
      <c r="A144" s="114">
        <v>26.859917</v>
      </c>
      <c r="B144" s="105">
        <v>0.1788023528826681</v>
      </c>
      <c r="C144" s="37">
        <v>125.37108359683027</v>
      </c>
      <c r="D144" s="38">
        <v>-3.247446614903221</v>
      </c>
      <c r="E144" s="42">
        <f t="shared" si="94"/>
        <v>3.2523652620889254</v>
      </c>
      <c r="F144" s="183">
        <f t="shared" si="93"/>
        <v>0.02980039214711135</v>
      </c>
      <c r="G144" s="37">
        <f t="shared" si="118"/>
        <v>20.89518059947171</v>
      </c>
      <c r="H144" s="105">
        <f t="shared" si="119"/>
        <v>0.5412411024838701</v>
      </c>
      <c r="I144" s="105">
        <f t="shared" si="120"/>
        <v>0.5420608770148209</v>
      </c>
      <c r="J144" s="42">
        <f t="shared" si="95"/>
        <v>3.2523652620889254</v>
      </c>
      <c r="K144" s="112">
        <f t="shared" si="96"/>
        <v>0.3714929021168323</v>
      </c>
      <c r="L144" s="112">
        <f t="shared" si="97"/>
        <v>6.873511640834123</v>
      </c>
      <c r="M144" s="106">
        <f t="shared" si="98"/>
        <v>3.5588496304248842</v>
      </c>
      <c r="N144" s="18">
        <f t="shared" si="99"/>
        <v>1156.773369391597</v>
      </c>
      <c r="O144" s="112">
        <f t="shared" si="100"/>
        <v>779.0705464129265</v>
      </c>
      <c r="P144" s="37">
        <f t="shared" si="101"/>
        <v>11.823015149021462</v>
      </c>
      <c r="Q144" s="84">
        <f t="shared" si="102"/>
        <v>1958.4707851269209</v>
      </c>
      <c r="R144" s="107">
        <f>K$33*(A144-A143)/2</f>
        <v>8.487360621823202E-06</v>
      </c>
      <c r="S144" s="115">
        <f>Q144*K$33*(A144-A143)/2</f>
        <v>0.016622247820677397</v>
      </c>
      <c r="T144" s="116"/>
      <c r="U144" s="117">
        <f t="shared" si="103"/>
        <v>3.3001910855679797</v>
      </c>
      <c r="V144" s="118">
        <f t="shared" si="104"/>
        <v>3.2538749129668894</v>
      </c>
      <c r="W144" s="118">
        <f t="shared" si="105"/>
        <v>3.2523652620889254</v>
      </c>
      <c r="X144" s="118">
        <f t="shared" si="106"/>
        <v>3.295723706211554</v>
      </c>
      <c r="Y144" s="119">
        <f t="shared" si="107"/>
        <v>3.3822251252927327</v>
      </c>
      <c r="Z144" s="120">
        <f t="shared" si="108"/>
        <v>779.405988045571</v>
      </c>
      <c r="AA144" s="120">
        <f t="shared" si="109"/>
        <v>775.2819635107547</v>
      </c>
      <c r="AB144" s="120">
        <f t="shared" si="110"/>
        <v>775.1461413638821</v>
      </c>
      <c r="AC144" s="120">
        <f t="shared" si="111"/>
        <v>779.011833890921</v>
      </c>
      <c r="AD144" s="120">
        <f t="shared" si="112"/>
        <v>786.5068052535039</v>
      </c>
      <c r="AE144" s="121">
        <f t="shared" si="113"/>
        <v>11.842785117296735</v>
      </c>
      <c r="AF144" s="122">
        <f t="shared" si="114"/>
        <v>11.54024563107041</v>
      </c>
      <c r="AG144" s="122">
        <f t="shared" si="115"/>
        <v>11.530449832427802</v>
      </c>
      <c r="AH144" s="122">
        <f t="shared" si="116"/>
        <v>11.813434855147817</v>
      </c>
      <c r="AI144" s="123">
        <f t="shared" si="117"/>
        <v>12.38816030916454</v>
      </c>
    </row>
    <row r="145" spans="1:35" ht="26.25" customHeight="1">
      <c r="A145" s="97">
        <v>34.675184</v>
      </c>
      <c r="B145" s="4">
        <v>0.29851883854053085</v>
      </c>
      <c r="C145" s="11">
        <v>99.61570018404724</v>
      </c>
      <c r="D145" s="5">
        <v>-2.59599923610552</v>
      </c>
      <c r="E145" s="41">
        <f t="shared" si="94"/>
        <v>2.6131064905250287</v>
      </c>
      <c r="F145" s="182">
        <f t="shared" si="93"/>
        <v>0.04975313975675514</v>
      </c>
      <c r="G145" s="58">
        <f t="shared" si="118"/>
        <v>16.602616697341208</v>
      </c>
      <c r="H145" s="60">
        <f t="shared" si="119"/>
        <v>0.43266653935092</v>
      </c>
      <c r="I145" s="60">
        <f t="shared" si="120"/>
        <v>0.4355177484208382</v>
      </c>
      <c r="J145" s="41">
        <f t="shared" si="95"/>
        <v>2.6131064905250287</v>
      </c>
      <c r="K145" s="18">
        <f t="shared" si="96"/>
        <v>1.0354939074303253</v>
      </c>
      <c r="L145" s="18">
        <f t="shared" si="97"/>
        <v>9.424938799679362</v>
      </c>
      <c r="M145" s="15">
        <f t="shared" si="98"/>
        <v>2.2742317500639864</v>
      </c>
      <c r="N145" s="18">
        <f t="shared" si="99"/>
        <v>790.0556648661726</v>
      </c>
      <c r="O145" s="18">
        <f t="shared" si="100"/>
        <v>713.3786253275052</v>
      </c>
      <c r="P145" s="11">
        <f t="shared" si="101"/>
        <v>7.941644349357209</v>
      </c>
      <c r="Q145" s="83">
        <f t="shared" si="102"/>
        <v>1524.1105990002086</v>
      </c>
      <c r="R145" s="113">
        <f>K$33*(A146-A145)/2</f>
        <v>3.2059263018850818E-06</v>
      </c>
      <c r="S145" s="62">
        <f>Q145*K$33*(A146-A145)/2</f>
        <v>0.004886186256316595</v>
      </c>
      <c r="T145" s="24"/>
      <c r="U145" s="54">
        <f t="shared" si="103"/>
        <v>2.6145013163929036</v>
      </c>
      <c r="V145" s="55">
        <f t="shared" si="104"/>
        <v>2.596006138523149</v>
      </c>
      <c r="W145" s="55">
        <f t="shared" si="105"/>
        <v>2.6131064905250287</v>
      </c>
      <c r="X145" s="55">
        <f t="shared" si="106"/>
        <v>2.665117279247333</v>
      </c>
      <c r="Y145" s="56">
        <f t="shared" si="107"/>
        <v>2.7500584748702885</v>
      </c>
      <c r="Z145" s="103">
        <f t="shared" si="108"/>
        <v>709.6152534441559</v>
      </c>
      <c r="AA145" s="103">
        <f t="shared" si="109"/>
        <v>707.4648199738706</v>
      </c>
      <c r="AB145" s="103">
        <f t="shared" si="110"/>
        <v>709.4535874669278</v>
      </c>
      <c r="AC145" s="103">
        <f t="shared" si="111"/>
        <v>715.4257836703961</v>
      </c>
      <c r="AD145" s="103">
        <f t="shared" si="112"/>
        <v>724.9336820821759</v>
      </c>
      <c r="AE145" s="51">
        <f t="shared" si="113"/>
        <v>7.760424266429407</v>
      </c>
      <c r="AF145" s="52">
        <f t="shared" si="114"/>
        <v>7.662092191142169</v>
      </c>
      <c r="AG145" s="52">
        <f t="shared" si="115"/>
        <v>7.752986911913593</v>
      </c>
      <c r="AH145" s="52">
        <f t="shared" si="116"/>
        <v>8.032695260911087</v>
      </c>
      <c r="AI145" s="53">
        <f t="shared" si="117"/>
        <v>8.50002311638979</v>
      </c>
    </row>
    <row r="146" spans="1:35" ht="16.5">
      <c r="A146" s="97">
        <v>35</v>
      </c>
      <c r="B146" s="4">
        <v>0.30007010239116205</v>
      </c>
      <c r="C146" s="11">
        <v>102.60201714501216</v>
      </c>
      <c r="D146" s="5">
        <v>-2.645047515651541</v>
      </c>
      <c r="E146" s="41">
        <f t="shared" si="94"/>
        <v>2.662013979377913</v>
      </c>
      <c r="F146" s="182">
        <f t="shared" si="93"/>
        <v>0.050011683731860344</v>
      </c>
      <c r="G146" s="58">
        <f t="shared" si="118"/>
        <v>17.10033619083536</v>
      </c>
      <c r="H146" s="60">
        <f t="shared" si="119"/>
        <v>0.44084125260859014</v>
      </c>
      <c r="I146" s="60">
        <f t="shared" si="120"/>
        <v>0.44366899656298553</v>
      </c>
      <c r="J146" s="41">
        <f t="shared" si="95"/>
        <v>2.662013979377913</v>
      </c>
      <c r="K146" s="18">
        <f t="shared" si="96"/>
        <v>1.0462838323466126</v>
      </c>
      <c r="L146" s="18">
        <f t="shared" si="97"/>
        <v>9.666907087653897</v>
      </c>
      <c r="M146" s="15">
        <f t="shared" si="98"/>
        <v>2.3609813358466716</v>
      </c>
      <c r="N146" s="18">
        <f t="shared" si="99"/>
        <v>816.2695880547823</v>
      </c>
      <c r="O146" s="18">
        <f t="shared" si="100"/>
        <v>719.0849247516111</v>
      </c>
      <c r="P146" s="11">
        <f t="shared" si="101"/>
        <v>8.215601847451628</v>
      </c>
      <c r="Q146" s="83">
        <f t="shared" si="102"/>
        <v>1556.6442869096923</v>
      </c>
      <c r="R146" s="113">
        <f aca="true" t="shared" si="121" ref="R146:R152">K$33*(A147-A145)/2</f>
        <v>1.3075902848253171E-05</v>
      </c>
      <c r="S146" s="62">
        <f>Q146*K$33*(A147-A145)/2</f>
        <v>0.02035452946491947</v>
      </c>
      <c r="T146" s="24"/>
      <c r="U146" s="54">
        <f t="shared" si="103"/>
        <v>2.665208176242868</v>
      </c>
      <c r="V146" s="55">
        <f t="shared" si="104"/>
        <v>2.6450822927076043</v>
      </c>
      <c r="W146" s="55">
        <f t="shared" si="105"/>
        <v>2.662013979377913</v>
      </c>
      <c r="X146" s="55">
        <f t="shared" si="106"/>
        <v>2.715310092114008</v>
      </c>
      <c r="Y146" s="56">
        <f t="shared" si="107"/>
        <v>2.802897027183404</v>
      </c>
      <c r="Z146" s="103">
        <f t="shared" si="108"/>
        <v>715.4361204997693</v>
      </c>
      <c r="AA146" s="103">
        <f t="shared" si="109"/>
        <v>713.1388596931729</v>
      </c>
      <c r="AB146" s="103">
        <f t="shared" si="110"/>
        <v>715.0726659066099</v>
      </c>
      <c r="AC146" s="103">
        <f t="shared" si="111"/>
        <v>721.0807000469734</v>
      </c>
      <c r="AD146" s="103">
        <f t="shared" si="112"/>
        <v>730.6962776115295</v>
      </c>
      <c r="AE146" s="51">
        <f t="shared" si="113"/>
        <v>8.033188379236108</v>
      </c>
      <c r="AF146" s="52">
        <f t="shared" si="114"/>
        <v>7.924369754866916</v>
      </c>
      <c r="AG146" s="52">
        <f t="shared" si="115"/>
        <v>8.01586875372786</v>
      </c>
      <c r="AH146" s="52">
        <f t="shared" si="116"/>
        <v>8.307267352574357</v>
      </c>
      <c r="AI146" s="53">
        <f t="shared" si="117"/>
        <v>8.797314996852906</v>
      </c>
    </row>
    <row r="147" spans="1:35" ht="16.5">
      <c r="A147" s="97">
        <v>36</v>
      </c>
      <c r="B147" s="4">
        <v>0.308070324267387</v>
      </c>
      <c r="C147" s="11">
        <v>112.29085869096748</v>
      </c>
      <c r="D147" s="5">
        <v>-2.8086803817797765</v>
      </c>
      <c r="E147" s="41">
        <f t="shared" si="94"/>
        <v>2.8255252275796097</v>
      </c>
      <c r="F147" s="182">
        <f t="shared" si="93"/>
        <v>0.0513450540445645</v>
      </c>
      <c r="G147" s="58">
        <f t="shared" si="118"/>
        <v>18.715143115161247</v>
      </c>
      <c r="H147" s="60">
        <f t="shared" si="119"/>
        <v>0.4681133969632961</v>
      </c>
      <c r="I147" s="60">
        <f t="shared" si="120"/>
        <v>0.47092087126326826</v>
      </c>
      <c r="J147" s="41">
        <f t="shared" si="95"/>
        <v>2.8255252275796097</v>
      </c>
      <c r="K147" s="18">
        <f t="shared" si="96"/>
        <v>1.102817865306369</v>
      </c>
      <c r="L147" s="18">
        <f t="shared" si="97"/>
        <v>10.623907029722025</v>
      </c>
      <c r="M147" s="15">
        <f t="shared" si="98"/>
        <v>2.6621360050182394</v>
      </c>
      <c r="N147" s="18">
        <f t="shared" si="99"/>
        <v>906.206703988126</v>
      </c>
      <c r="O147" s="18">
        <f t="shared" si="100"/>
        <v>737.3763442295428</v>
      </c>
      <c r="P147" s="11">
        <f t="shared" si="101"/>
        <v>9.163905894304744</v>
      </c>
      <c r="Q147" s="83">
        <f t="shared" si="102"/>
        <v>1667.1358150120202</v>
      </c>
      <c r="R147" s="113">
        <f t="shared" si="121"/>
        <v>1.9739953092736178E-05</v>
      </c>
      <c r="S147" s="62">
        <f>Q147*K$33</f>
        <v>0.03290918278755778</v>
      </c>
      <c r="T147" s="24"/>
      <c r="U147" s="54">
        <f t="shared" si="103"/>
        <v>2.8340599078532684</v>
      </c>
      <c r="V147" s="55">
        <f t="shared" si="104"/>
        <v>2.8089007005605233</v>
      </c>
      <c r="W147" s="55">
        <f t="shared" si="105"/>
        <v>2.8255252275796097</v>
      </c>
      <c r="X147" s="55">
        <f t="shared" si="106"/>
        <v>2.8832108073360665</v>
      </c>
      <c r="Y147" s="56">
        <f t="shared" si="107"/>
        <v>2.9795735247114585</v>
      </c>
      <c r="Z147" s="103">
        <f t="shared" si="108"/>
        <v>734.0408317837947</v>
      </c>
      <c r="AA147" s="103">
        <f t="shared" si="109"/>
        <v>731.3437319498133</v>
      </c>
      <c r="AB147" s="103">
        <f t="shared" si="110"/>
        <v>733.1288211179178</v>
      </c>
      <c r="AC147" s="103">
        <f t="shared" si="111"/>
        <v>739.234982761746</v>
      </c>
      <c r="AD147" s="103">
        <f t="shared" si="112"/>
        <v>749.1333535344426</v>
      </c>
      <c r="AE147" s="51">
        <f t="shared" si="113"/>
        <v>8.975018506255623</v>
      </c>
      <c r="AF147" s="52">
        <f t="shared" si="114"/>
        <v>8.83141376010854</v>
      </c>
      <c r="AG147" s="52">
        <f t="shared" si="115"/>
        <v>8.9261755586358</v>
      </c>
      <c r="AH147" s="52">
        <f t="shared" si="116"/>
        <v>9.258868065076738</v>
      </c>
      <c r="AI147" s="53">
        <f t="shared" si="117"/>
        <v>9.828053581447024</v>
      </c>
    </row>
    <row r="148" spans="1:35" ht="16.5">
      <c r="A148" s="97">
        <v>37</v>
      </c>
      <c r="B148" s="4">
        <v>0.31808362737256246</v>
      </c>
      <c r="C148" s="11">
        <v>117.22272398190874</v>
      </c>
      <c r="D148" s="5">
        <v>-3.044218600350763</v>
      </c>
      <c r="E148" s="41">
        <f t="shared" si="94"/>
        <v>3.0607914141156445</v>
      </c>
      <c r="F148" s="182">
        <f t="shared" si="93"/>
        <v>0.053013937895427084</v>
      </c>
      <c r="G148" s="58">
        <f t="shared" si="118"/>
        <v>19.537120663651457</v>
      </c>
      <c r="H148" s="60">
        <f t="shared" si="119"/>
        <v>0.5073697667251272</v>
      </c>
      <c r="I148" s="60">
        <f t="shared" si="120"/>
        <v>0.5101319023526074</v>
      </c>
      <c r="J148" s="41">
        <f t="shared" si="95"/>
        <v>3.0607914141156445</v>
      </c>
      <c r="K148" s="18">
        <f t="shared" si="96"/>
        <v>1.1756733999932767</v>
      </c>
      <c r="L148" s="18">
        <f t="shared" si="97"/>
        <v>11.411618489927466</v>
      </c>
      <c r="M148" s="15">
        <f t="shared" si="98"/>
        <v>3.127355614307009</v>
      </c>
      <c r="N148" s="18">
        <f t="shared" si="99"/>
        <v>1041.5837976430942</v>
      </c>
      <c r="O148" s="18">
        <f t="shared" si="100"/>
        <v>761.0806855853215</v>
      </c>
      <c r="P148" s="11">
        <f t="shared" si="101"/>
        <v>10.577889987547636</v>
      </c>
      <c r="Q148" s="83">
        <f t="shared" si="102"/>
        <v>1828.957020720191</v>
      </c>
      <c r="R148" s="113">
        <f t="shared" si="121"/>
        <v>1.9739953092736178E-05</v>
      </c>
      <c r="S148" s="62">
        <f>Q148*K$33</f>
        <v>0.03610352579764708</v>
      </c>
      <c r="T148" s="24"/>
      <c r="U148" s="54">
        <f t="shared" si="103"/>
        <v>3.0701993922593016</v>
      </c>
      <c r="V148" s="55">
        <f t="shared" si="104"/>
        <v>3.0444845818783093</v>
      </c>
      <c r="W148" s="55">
        <f t="shared" si="105"/>
        <v>3.0607914141156445</v>
      </c>
      <c r="X148" s="55">
        <f t="shared" si="106"/>
        <v>3.1184607489140053</v>
      </c>
      <c r="Y148" s="56">
        <f t="shared" si="107"/>
        <v>3.2152677111983223</v>
      </c>
      <c r="Z148" s="103">
        <f t="shared" si="108"/>
        <v>758.1018455179347</v>
      </c>
      <c r="AA148" s="103">
        <f t="shared" si="109"/>
        <v>755.5903683949525</v>
      </c>
      <c r="AB148" s="103">
        <f t="shared" si="110"/>
        <v>757.1860510231725</v>
      </c>
      <c r="AC148" s="103">
        <f t="shared" si="111"/>
        <v>762.7445482410013</v>
      </c>
      <c r="AD148" s="103">
        <f t="shared" si="112"/>
        <v>771.7806147495461</v>
      </c>
      <c r="AE148" s="51">
        <f t="shared" si="113"/>
        <v>10.37868301746828</v>
      </c>
      <c r="AF148" s="52">
        <f t="shared" si="114"/>
        <v>10.220933637070926</v>
      </c>
      <c r="AG148" s="52">
        <f t="shared" si="115"/>
        <v>10.32083030686722</v>
      </c>
      <c r="AH148" s="52">
        <f t="shared" si="116"/>
        <v>10.677975510886712</v>
      </c>
      <c r="AI148" s="53">
        <f t="shared" si="117"/>
        <v>11.291027465445037</v>
      </c>
    </row>
    <row r="149" spans="1:35" ht="16.5">
      <c r="A149" s="97">
        <v>38</v>
      </c>
      <c r="B149" s="4">
        <v>0.32961318487580193</v>
      </c>
      <c r="C149" s="11">
        <v>117.48736335323522</v>
      </c>
      <c r="D149" s="5">
        <v>-3.2771344921917653</v>
      </c>
      <c r="E149" s="41">
        <f t="shared" si="94"/>
        <v>3.2936689772284264</v>
      </c>
      <c r="F149" s="182">
        <f t="shared" si="93"/>
        <v>0.05493553081263366</v>
      </c>
      <c r="G149" s="58">
        <f t="shared" si="118"/>
        <v>19.581227225539205</v>
      </c>
      <c r="H149" s="60">
        <f t="shared" si="119"/>
        <v>0.5461890820319609</v>
      </c>
      <c r="I149" s="60">
        <f t="shared" si="120"/>
        <v>0.5489448295380711</v>
      </c>
      <c r="J149" s="41">
        <f t="shared" si="95"/>
        <v>3.2936689772284264</v>
      </c>
      <c r="K149" s="18">
        <f t="shared" si="96"/>
        <v>1.2624471688836418</v>
      </c>
      <c r="L149" s="18">
        <f t="shared" si="97"/>
        <v>11.980404601881425</v>
      </c>
      <c r="M149" s="15">
        <f t="shared" si="98"/>
        <v>3.624216453499379</v>
      </c>
      <c r="N149" s="18">
        <f t="shared" si="99"/>
        <v>1182.1690600068641</v>
      </c>
      <c r="O149" s="18">
        <f t="shared" si="100"/>
        <v>782.1287560518381</v>
      </c>
      <c r="P149" s="11">
        <f t="shared" si="101"/>
        <v>12.056461129165509</v>
      </c>
      <c r="Q149" s="83">
        <f t="shared" si="102"/>
        <v>1993.221345412132</v>
      </c>
      <c r="R149" s="113">
        <f t="shared" si="121"/>
        <v>1.9739953092736178E-05</v>
      </c>
      <c r="S149" s="62">
        <f>Q149*K$33</f>
        <v>0.03934609586187598</v>
      </c>
      <c r="T149" s="24"/>
      <c r="U149" s="54">
        <f t="shared" si="103"/>
        <v>3.300100783103586</v>
      </c>
      <c r="V149" s="55">
        <f t="shared" si="104"/>
        <v>3.2772674653532907</v>
      </c>
      <c r="W149" s="55">
        <f t="shared" si="105"/>
        <v>3.2936689772284264</v>
      </c>
      <c r="X149" s="55">
        <f t="shared" si="106"/>
        <v>3.3487288715156094</v>
      </c>
      <c r="Y149" s="56">
        <f t="shared" si="107"/>
        <v>3.440591694688423</v>
      </c>
      <c r="Z149" s="103">
        <f t="shared" si="108"/>
        <v>779.3980283652998</v>
      </c>
      <c r="AA149" s="103">
        <f t="shared" si="109"/>
        <v>777.3752552108936</v>
      </c>
      <c r="AB149" s="103">
        <f t="shared" si="110"/>
        <v>778.8302869453994</v>
      </c>
      <c r="AC149" s="103">
        <f t="shared" si="111"/>
        <v>783.6387250110866</v>
      </c>
      <c r="AD149" s="103">
        <f t="shared" si="112"/>
        <v>791.4014847265113</v>
      </c>
      <c r="AE149" s="51">
        <f t="shared" si="113"/>
        <v>11.842191481037487</v>
      </c>
      <c r="AF149" s="52">
        <f t="shared" si="114"/>
        <v>11.692561820626366</v>
      </c>
      <c r="AG149" s="52">
        <f t="shared" si="115"/>
        <v>11.799947602022527</v>
      </c>
      <c r="AH149" s="52">
        <f t="shared" si="116"/>
        <v>12.164001179879731</v>
      </c>
      <c r="AI149" s="53">
        <f t="shared" si="117"/>
        <v>12.783603562261431</v>
      </c>
    </row>
    <row r="150" spans="1:35" ht="16.5">
      <c r="A150" s="97">
        <v>39</v>
      </c>
      <c r="B150" s="4">
        <v>0.34668840356024333</v>
      </c>
      <c r="C150" s="11">
        <v>113.34459376401105</v>
      </c>
      <c r="D150" s="5">
        <v>-3.5029574480190733</v>
      </c>
      <c r="E150" s="41">
        <f t="shared" si="94"/>
        <v>3.5200715520846235</v>
      </c>
      <c r="F150" s="182">
        <f t="shared" si="93"/>
        <v>0.05778140059337389</v>
      </c>
      <c r="G150" s="58">
        <f t="shared" si="118"/>
        <v>18.890765627335178</v>
      </c>
      <c r="H150" s="60">
        <f t="shared" si="119"/>
        <v>0.5838262413365123</v>
      </c>
      <c r="I150" s="60">
        <f t="shared" si="120"/>
        <v>0.5866785920141039</v>
      </c>
      <c r="J150" s="41">
        <f t="shared" si="95"/>
        <v>3.5200715520846235</v>
      </c>
      <c r="K150" s="18">
        <f t="shared" si="96"/>
        <v>1.396634261541649</v>
      </c>
      <c r="L150" s="18">
        <f t="shared" si="97"/>
        <v>12.557702356771557</v>
      </c>
      <c r="M150" s="15">
        <f t="shared" si="98"/>
        <v>4.1409055160937465</v>
      </c>
      <c r="N150" s="18">
        <f t="shared" si="99"/>
        <v>1324.7767569909252</v>
      </c>
      <c r="O150" s="18">
        <f t="shared" si="100"/>
        <v>800.4502211506455</v>
      </c>
      <c r="P150" s="11">
        <f t="shared" si="101"/>
        <v>13.569401015129401</v>
      </c>
      <c r="Q150" s="83">
        <f t="shared" si="102"/>
        <v>2156.8916212911067</v>
      </c>
      <c r="R150" s="113">
        <f t="shared" si="121"/>
        <v>1.9739953092736178E-05</v>
      </c>
      <c r="S150" s="62">
        <f>Q150*K$33</f>
        <v>0.04257693943040213</v>
      </c>
      <c r="T150" s="24"/>
      <c r="U150" s="54">
        <f t="shared" si="103"/>
        <v>3.5200289033308496</v>
      </c>
      <c r="V150" s="55">
        <f t="shared" si="104"/>
        <v>3.5029574547186892</v>
      </c>
      <c r="W150" s="55">
        <f t="shared" si="105"/>
        <v>3.5200715520846235</v>
      </c>
      <c r="X150" s="55">
        <f t="shared" si="106"/>
        <v>3.570879707713944</v>
      </c>
      <c r="Y150" s="56">
        <f t="shared" si="107"/>
        <v>3.653976654970931</v>
      </c>
      <c r="Z150" s="103">
        <f t="shared" si="108"/>
        <v>797.854138153114</v>
      </c>
      <c r="AA150" s="103">
        <f t="shared" si="109"/>
        <v>796.4876926504842</v>
      </c>
      <c r="AB150" s="103">
        <f t="shared" si="110"/>
        <v>797.857538015557</v>
      </c>
      <c r="AC150" s="103">
        <f t="shared" si="111"/>
        <v>801.8588739849031</v>
      </c>
      <c r="AD150" s="103">
        <f t="shared" si="112"/>
        <v>808.1928629491695</v>
      </c>
      <c r="AE150" s="51">
        <f t="shared" si="113"/>
        <v>13.331706605564076</v>
      </c>
      <c r="AF150" s="52">
        <f t="shared" si="114"/>
        <v>13.212953423951065</v>
      </c>
      <c r="AG150" s="52">
        <f t="shared" si="115"/>
        <v>13.332003941031184</v>
      </c>
      <c r="AH150" s="52">
        <f t="shared" si="116"/>
        <v>13.688561749062687</v>
      </c>
      <c r="AI150" s="53">
        <f t="shared" si="117"/>
        <v>14.281779356037996</v>
      </c>
    </row>
    <row r="151" spans="1:35" ht="16.5">
      <c r="A151" s="97">
        <v>40</v>
      </c>
      <c r="B151" s="4">
        <v>0.3614320987577031</v>
      </c>
      <c r="C151" s="11">
        <v>104.86769208164397</v>
      </c>
      <c r="D151" s="5">
        <v>-3.738026888900708</v>
      </c>
      <c r="E151" s="41">
        <f t="shared" si="94"/>
        <v>3.755459783323089</v>
      </c>
      <c r="F151" s="182">
        <f t="shared" si="93"/>
        <v>0.06023868312628385</v>
      </c>
      <c r="G151" s="58">
        <f t="shared" si="118"/>
        <v>17.477948680273997</v>
      </c>
      <c r="H151" s="60">
        <f t="shared" si="119"/>
        <v>0.6230044814834512</v>
      </c>
      <c r="I151" s="60">
        <f t="shared" si="120"/>
        <v>0.6259099638871815</v>
      </c>
      <c r="J151" s="41">
        <f t="shared" si="95"/>
        <v>3.7554597833230887</v>
      </c>
      <c r="K151" s="18">
        <f t="shared" si="96"/>
        <v>1.5179501195814264</v>
      </c>
      <c r="L151" s="18">
        <f t="shared" si="97"/>
        <v>12.796633830611809</v>
      </c>
      <c r="M151" s="15">
        <f t="shared" si="98"/>
        <v>4.715312061472833</v>
      </c>
      <c r="N151" s="18">
        <f t="shared" si="99"/>
        <v>1478.9099746244012</v>
      </c>
      <c r="O151" s="18">
        <f t="shared" si="100"/>
        <v>817.4285451572038</v>
      </c>
      <c r="P151" s="11">
        <f t="shared" si="101"/>
        <v>15.225367668245264</v>
      </c>
      <c r="Q151" s="83">
        <f t="shared" si="102"/>
        <v>2330.5937834615165</v>
      </c>
      <c r="R151" s="113">
        <f t="shared" si="121"/>
        <v>1.9739953092736178E-05</v>
      </c>
      <c r="S151" s="62">
        <f>Q151*K$33</f>
        <v>0.04600581196375287</v>
      </c>
      <c r="T151" s="24"/>
      <c r="U151" s="54">
        <f t="shared" si="103"/>
        <v>3.748475670627787</v>
      </c>
      <c r="V151" s="55">
        <f t="shared" si="104"/>
        <v>3.7382503375877305</v>
      </c>
      <c r="W151" s="55">
        <f t="shared" si="105"/>
        <v>3.7554597833230887</v>
      </c>
      <c r="X151" s="55">
        <f t="shared" si="106"/>
        <v>3.799731259751855</v>
      </c>
      <c r="Y151" s="56">
        <f t="shared" si="107"/>
        <v>3.870136169827843</v>
      </c>
      <c r="Z151" s="103">
        <f t="shared" si="108"/>
        <v>815.080640734217</v>
      </c>
      <c r="AA151" s="103">
        <f t="shared" si="109"/>
        <v>814.3514728251984</v>
      </c>
      <c r="AB151" s="103">
        <f t="shared" si="110"/>
        <v>815.5764327390133</v>
      </c>
      <c r="AC151" s="103">
        <f t="shared" si="111"/>
        <v>818.676877582297</v>
      </c>
      <c r="AD151" s="103">
        <f t="shared" si="112"/>
        <v>823.4573019052926</v>
      </c>
      <c r="AE151" s="51">
        <f t="shared" si="113"/>
        <v>14.971576734715123</v>
      </c>
      <c r="AF151" s="52">
        <f t="shared" si="114"/>
        <v>14.896157181415719</v>
      </c>
      <c r="AG151" s="52">
        <f t="shared" si="115"/>
        <v>15.023198569431894</v>
      </c>
      <c r="AH151" s="52">
        <f t="shared" si="116"/>
        <v>15.352476100841113</v>
      </c>
      <c r="AI151" s="53">
        <f t="shared" si="117"/>
        <v>15.883429754822476</v>
      </c>
    </row>
    <row r="152" spans="1:35" ht="16.5">
      <c r="A152" s="97">
        <v>41</v>
      </c>
      <c r="B152" s="4">
        <v>0.37840688067308115</v>
      </c>
      <c r="C152" s="11">
        <v>92.11191254384362</v>
      </c>
      <c r="D152" s="5">
        <v>-3.9803454353556824</v>
      </c>
      <c r="E152" s="41">
        <f t="shared" si="94"/>
        <v>3.9982923294948742</v>
      </c>
      <c r="F152" s="182">
        <f t="shared" si="93"/>
        <v>0.06306781344551353</v>
      </c>
      <c r="G152" s="58">
        <f t="shared" si="118"/>
        <v>15.351985423973934</v>
      </c>
      <c r="H152" s="60">
        <f t="shared" si="119"/>
        <v>0.6633909058926137</v>
      </c>
      <c r="I152" s="60">
        <f t="shared" si="120"/>
        <v>0.6663820549158124</v>
      </c>
      <c r="J152" s="41">
        <f t="shared" si="95"/>
        <v>3.9982923294948747</v>
      </c>
      <c r="K152" s="18">
        <f t="shared" si="96"/>
        <v>1.6638804191030014</v>
      </c>
      <c r="L152" s="18">
        <f t="shared" si="97"/>
        <v>13.001445715455898</v>
      </c>
      <c r="M152" s="15">
        <f t="shared" si="98"/>
        <v>5.346469895958093</v>
      </c>
      <c r="N152" s="18">
        <f t="shared" si="99"/>
        <v>1643.8489188583405</v>
      </c>
      <c r="O152" s="18">
        <f t="shared" si="100"/>
        <v>832.8608354001686</v>
      </c>
      <c r="P152" s="11">
        <f t="shared" si="101"/>
        <v>17.028171879096323</v>
      </c>
      <c r="Q152" s="83">
        <f t="shared" si="102"/>
        <v>2513.7497221681224</v>
      </c>
      <c r="R152" s="113">
        <f t="shared" si="121"/>
        <v>1.8595322042676323E-05</v>
      </c>
      <c r="S152" s="62">
        <f>Q152*K$33*(A153-A151)/2</f>
        <v>0.04674398561840438</v>
      </c>
      <c r="T152" s="24"/>
      <c r="U152" s="54">
        <f t="shared" si="103"/>
        <v>3.984629770301268</v>
      </c>
      <c r="V152" s="55">
        <f t="shared" si="104"/>
        <v>3.9815232779403895</v>
      </c>
      <c r="W152" s="55">
        <f t="shared" si="105"/>
        <v>3.9982923294948747</v>
      </c>
      <c r="X152" s="55">
        <f t="shared" si="106"/>
        <v>4.034689111235242</v>
      </c>
      <c r="Y152" s="56">
        <f t="shared" si="107"/>
        <v>4.090189681353325</v>
      </c>
      <c r="Z152" s="103">
        <f t="shared" si="108"/>
        <v>830.8391964900023</v>
      </c>
      <c r="AA152" s="103">
        <f t="shared" si="109"/>
        <v>830.6452951535099</v>
      </c>
      <c r="AB152" s="103">
        <f t="shared" si="110"/>
        <v>831.6877676662423</v>
      </c>
      <c r="AC152" s="103">
        <f t="shared" si="111"/>
        <v>833.9148167348532</v>
      </c>
      <c r="AD152" s="103">
        <f t="shared" si="112"/>
        <v>837.217100956235</v>
      </c>
      <c r="AE152" s="51">
        <f t="shared" si="113"/>
        <v>16.766025768338256</v>
      </c>
      <c r="AF152" s="52">
        <f t="shared" si="114"/>
        <v>16.741765751589817</v>
      </c>
      <c r="AG152" s="52">
        <f t="shared" si="115"/>
        <v>16.872930185863268</v>
      </c>
      <c r="AH152" s="52">
        <f t="shared" si="116"/>
        <v>17.159369618983632</v>
      </c>
      <c r="AI152" s="53">
        <f t="shared" si="117"/>
        <v>17.60076807070663</v>
      </c>
    </row>
    <row r="153" spans="1:35" ht="16.5">
      <c r="A153" s="114">
        <v>41.8840289999999</v>
      </c>
      <c r="B153" s="105">
        <v>0.39775411535406313</v>
      </c>
      <c r="C153" s="37">
        <v>75.17589265268103</v>
      </c>
      <c r="D153" s="38">
        <v>-4.1237543798269485</v>
      </c>
      <c r="E153" s="42">
        <f t="shared" si="94"/>
        <v>4.1428925307595215</v>
      </c>
      <c r="F153" s="183">
        <f t="shared" si="93"/>
        <v>0.06629235255901052</v>
      </c>
      <c r="G153" s="37">
        <f t="shared" si="118"/>
        <v>12.529315442113505</v>
      </c>
      <c r="H153" s="105">
        <f t="shared" si="119"/>
        <v>0.6872923966378248</v>
      </c>
      <c r="I153" s="105">
        <f t="shared" si="120"/>
        <v>0.6904820884599202</v>
      </c>
      <c r="J153" s="42">
        <f t="shared" si="95"/>
        <v>4.1428925307595215</v>
      </c>
      <c r="K153" s="112">
        <f t="shared" si="96"/>
        <v>1.8383721198899863</v>
      </c>
      <c r="L153" s="112">
        <f t="shared" si="97"/>
        <v>13.295521540063119</v>
      </c>
      <c r="M153" s="106">
        <f t="shared" si="98"/>
        <v>5.738669019121588</v>
      </c>
      <c r="N153" s="112">
        <f t="shared" si="99"/>
        <v>1744.793677406291</v>
      </c>
      <c r="O153" s="112">
        <f t="shared" si="100"/>
        <v>840.938316023535</v>
      </c>
      <c r="P153" s="37">
        <f t="shared" si="101"/>
        <v>18.1282131492405</v>
      </c>
      <c r="Q153" s="84">
        <f t="shared" si="102"/>
        <v>2624.7327692581407</v>
      </c>
      <c r="R153" s="107">
        <f>K$33*(A153-A152)/2</f>
        <v>8.725345496308236E-06</v>
      </c>
      <c r="S153" s="115">
        <f>Q153*K$33*(A153-A152)/2</f>
        <v>0.02290170024725916</v>
      </c>
      <c r="T153" s="116"/>
      <c r="U153" s="117">
        <f t="shared" si="103"/>
        <v>4.1242180497491105</v>
      </c>
      <c r="V153" s="118">
        <f t="shared" si="104"/>
        <v>4.127173312707838</v>
      </c>
      <c r="W153" s="118">
        <f t="shared" si="105"/>
        <v>4.1428925307595215</v>
      </c>
      <c r="X153" s="118">
        <f t="shared" si="106"/>
        <v>4.171231404125414</v>
      </c>
      <c r="Y153" s="119">
        <f t="shared" si="107"/>
        <v>4.211935216636755</v>
      </c>
      <c r="Z153" s="120">
        <f t="shared" si="108"/>
        <v>839.1859410538499</v>
      </c>
      <c r="AA153" s="120">
        <f t="shared" si="109"/>
        <v>839.3549283062639</v>
      </c>
      <c r="AB153" s="120">
        <f t="shared" si="110"/>
        <v>840.2484124083704</v>
      </c>
      <c r="AC153" s="120">
        <f t="shared" si="111"/>
        <v>841.8363805559101</v>
      </c>
      <c r="AD153" s="120">
        <f t="shared" si="112"/>
        <v>844.06591779328</v>
      </c>
      <c r="AE153" s="121">
        <f t="shared" si="113"/>
        <v>17.874153125459394</v>
      </c>
      <c r="AF153" s="122">
        <f t="shared" si="114"/>
        <v>17.897994679454577</v>
      </c>
      <c r="AG153" s="122">
        <f t="shared" si="115"/>
        <v>18.025074862717318</v>
      </c>
      <c r="AH153" s="122">
        <f t="shared" si="116"/>
        <v>18.255306650546334</v>
      </c>
      <c r="AI153" s="123">
        <f t="shared" si="117"/>
        <v>18.5885364280249</v>
      </c>
    </row>
    <row r="154" spans="2:19" ht="7.5" customHeight="1">
      <c r="B154" s="4"/>
      <c r="E154" s="27"/>
      <c r="G154" s="27"/>
      <c r="H154" s="27"/>
      <c r="I154" s="27"/>
      <c r="J154" s="27"/>
      <c r="L154" s="27"/>
      <c r="M154" s="27"/>
      <c r="N154" s="18"/>
      <c r="O154" s="27"/>
      <c r="P154" s="27"/>
      <c r="S154" s="2"/>
    </row>
    <row r="155" spans="2:19" ht="16.5">
      <c r="B155" s="4"/>
      <c r="E155" s="27"/>
      <c r="G155" s="27"/>
      <c r="H155" s="27"/>
      <c r="I155" s="27"/>
      <c r="J155" s="66" t="s">
        <v>135</v>
      </c>
      <c r="K155" s="18">
        <f aca="true" t="shared" si="122" ref="K155:Q155">AVERAGE(K42:K153)</f>
        <v>54.440016961535854</v>
      </c>
      <c r="L155" s="18">
        <f t="shared" si="122"/>
        <v>361.5977726937209</v>
      </c>
      <c r="M155" s="18">
        <f t="shared" si="122"/>
        <v>3.672878230049502</v>
      </c>
      <c r="N155" s="18">
        <f t="shared" si="122"/>
        <v>1547.9435597638387</v>
      </c>
      <c r="O155" s="18">
        <f t="shared" si="122"/>
        <v>772.502823725373</v>
      </c>
      <c r="P155" s="18">
        <f t="shared" si="122"/>
        <v>17.309324489792555</v>
      </c>
      <c r="Q155" s="18">
        <f t="shared" si="122"/>
        <v>2757.46637586431</v>
      </c>
      <c r="S155" s="24"/>
    </row>
    <row r="156" spans="2:19" ht="16.5">
      <c r="B156" s="4"/>
      <c r="E156" s="27"/>
      <c r="G156" s="27"/>
      <c r="H156" s="27"/>
      <c r="I156" s="27"/>
      <c r="J156" s="10" t="s">
        <v>139</v>
      </c>
      <c r="K156" s="25">
        <f aca="true" t="shared" si="123" ref="K156:Q156">K155/$Q$155</f>
        <v>0.01974276728740599</v>
      </c>
      <c r="L156" s="25">
        <f t="shared" si="123"/>
        <v>0.13113406417526322</v>
      </c>
      <c r="M156" s="25">
        <f t="shared" si="123"/>
        <v>0.001331975708642417</v>
      </c>
      <c r="N156" s="25">
        <f t="shared" si="123"/>
        <v>0.561364437047268</v>
      </c>
      <c r="O156" s="25">
        <f t="shared" si="123"/>
        <v>0.28014949900639746</v>
      </c>
      <c r="P156" s="25">
        <f t="shared" si="123"/>
        <v>0.006277256775023071</v>
      </c>
      <c r="Q156" s="25">
        <f t="shared" si="123"/>
        <v>1</v>
      </c>
      <c r="R156" s="25"/>
      <c r="S156" s="2"/>
    </row>
    <row r="157" spans="2:19" ht="7.5" customHeight="1">
      <c r="B157" s="4"/>
      <c r="E157" s="27"/>
      <c r="G157" s="27"/>
      <c r="H157" s="28"/>
      <c r="I157" s="28"/>
      <c r="J157" s="27"/>
      <c r="L157" s="27"/>
      <c r="M157" s="27"/>
      <c r="N157" s="27"/>
      <c r="O157" s="27"/>
      <c r="P157" s="27"/>
      <c r="S157"/>
    </row>
    <row r="158" spans="2:30" ht="16.5">
      <c r="B158" s="4"/>
      <c r="E158" s="27"/>
      <c r="G158" s="27"/>
      <c r="H158" s="28"/>
      <c r="I158" s="28"/>
      <c r="J158" s="28"/>
      <c r="L158" s="27"/>
      <c r="M158" s="27"/>
      <c r="N158" s="27"/>
      <c r="O158" s="27"/>
      <c r="P158" s="27" t="s">
        <v>40</v>
      </c>
      <c r="Q158" s="18">
        <f>MAX(Q42:Q104)</f>
        <v>3726.957177778274</v>
      </c>
      <c r="S158" s="15"/>
      <c r="T158"/>
      <c r="AD158" s="26"/>
    </row>
    <row r="159" spans="2:77" ht="7.5" customHeight="1">
      <c r="B159" s="4"/>
      <c r="E159" s="27"/>
      <c r="G159" s="27"/>
      <c r="H159" s="28"/>
      <c r="I159" s="28"/>
      <c r="J159" s="27"/>
      <c r="L159" s="27"/>
      <c r="M159" s="27"/>
      <c r="N159" s="27"/>
      <c r="O159" s="27"/>
      <c r="P159" s="27"/>
      <c r="S159"/>
      <c r="BY159"/>
    </row>
    <row r="160" spans="5:19" ht="16.5">
      <c r="E160" s="27"/>
      <c r="G160" s="27"/>
      <c r="H160" s="28"/>
      <c r="I160" s="28"/>
      <c r="J160" s="66" t="s">
        <v>140</v>
      </c>
      <c r="K160" s="4">
        <f aca="true" t="shared" si="124" ref="K160:Q160">K42*$R42+K43*$R43+SUM(K44:K103)*$R103+K104*$R104+K105*$R105+K106*$R106+K107*$R107+SUM(K108:K114)*$R114+K115*$R115+K116*$R116+K117*$R117+K118*$R118+SUM(K119:K142)*$R142+K143*$R143+K144*$R144+K145*$R145+K146*$R146+SUM(K147:K151)*$R151+K152*$R152+K153*$R153</f>
        <v>0.09098068935449173</v>
      </c>
      <c r="L160" s="4">
        <f t="shared" si="124"/>
        <v>0.605693631247353</v>
      </c>
      <c r="M160" s="4">
        <f t="shared" si="124"/>
        <v>0.0059546025815414025</v>
      </c>
      <c r="N160" s="4">
        <f t="shared" si="124"/>
        <v>2.5488981924671723</v>
      </c>
      <c r="O160" s="4">
        <f t="shared" si="124"/>
        <v>1.3331250256854235</v>
      </c>
      <c r="P160" s="4">
        <f t="shared" si="124"/>
        <v>0.028549228578630185</v>
      </c>
      <c r="Q160" s="4">
        <f t="shared" si="124"/>
        <v>4.613201369914613</v>
      </c>
      <c r="R160" s="4" t="s">
        <v>149</v>
      </c>
      <c r="S160" s="138">
        <f>SUM(S42:S153)</f>
        <v>4.613201369914614</v>
      </c>
    </row>
    <row r="161" spans="5:19" ht="16.5">
      <c r="E161" s="27"/>
      <c r="G161" s="27"/>
      <c r="H161" s="28"/>
      <c r="I161" s="28"/>
      <c r="J161" s="10" t="s">
        <v>138</v>
      </c>
      <c r="K161" s="25">
        <f aca="true" t="shared" si="125" ref="K161:Q161">K160/$Q160</f>
        <v>0.019721811830680117</v>
      </c>
      <c r="L161" s="25">
        <f t="shared" si="125"/>
        <v>0.13129572777755505</v>
      </c>
      <c r="M161" s="25">
        <f t="shared" si="125"/>
        <v>0.0012907744761316625</v>
      </c>
      <c r="N161" s="25">
        <f t="shared" si="125"/>
        <v>0.5525226384198249</v>
      </c>
      <c r="O161" s="25">
        <f t="shared" si="125"/>
        <v>0.2889804538729899</v>
      </c>
      <c r="P161" s="25">
        <f t="shared" si="125"/>
        <v>0.006188593622818293</v>
      </c>
      <c r="Q161" s="25">
        <f t="shared" si="125"/>
        <v>1</v>
      </c>
      <c r="S161"/>
    </row>
    <row r="162" spans="5:18" ht="16.5">
      <c r="E162" s="27"/>
      <c r="G162" s="27"/>
      <c r="H162" s="28"/>
      <c r="I162" s="28"/>
      <c r="J162" s="27"/>
      <c r="L162" s="27"/>
      <c r="M162" s="27"/>
      <c r="N162" s="27"/>
      <c r="O162" s="27"/>
      <c r="P162" s="2"/>
      <c r="Q162" s="31"/>
      <c r="R162" s="31"/>
    </row>
    <row r="163" spans="5:18" ht="16.5">
      <c r="E163" s="27"/>
      <c r="G163" s="27"/>
      <c r="H163" s="28"/>
      <c r="I163" s="28"/>
      <c r="J163" s="27"/>
      <c r="L163" s="27"/>
      <c r="M163" s="27"/>
      <c r="N163" s="27"/>
      <c r="O163" s="27"/>
      <c r="P163" s="2"/>
      <c r="Q163" s="31"/>
      <c r="R163" s="31"/>
    </row>
    <row r="164" spans="5:18" ht="16.5">
      <c r="E164" s="27"/>
      <c r="G164" s="27"/>
      <c r="H164" s="28"/>
      <c r="I164" s="28"/>
      <c r="J164" s="27"/>
      <c r="L164" s="27"/>
      <c r="M164" s="27"/>
      <c r="N164" s="27"/>
      <c r="O164" s="27"/>
      <c r="P164" s="2"/>
      <c r="Q164" s="31"/>
      <c r="R164" s="31"/>
    </row>
    <row r="165" spans="5:18" ht="16.5">
      <c r="E165" s="27"/>
      <c r="G165" s="27"/>
      <c r="H165" s="28"/>
      <c r="I165" s="28"/>
      <c r="J165" s="27"/>
      <c r="L165" s="27"/>
      <c r="M165" s="27"/>
      <c r="N165" s="27"/>
      <c r="O165" s="27"/>
      <c r="P165" s="2"/>
      <c r="Q165" s="31"/>
      <c r="R165" s="31"/>
    </row>
    <row r="166" spans="5:18" ht="16.5">
      <c r="E166" s="27"/>
      <c r="G166" s="27"/>
      <c r="H166" s="28"/>
      <c r="I166" s="28"/>
      <c r="J166" s="27"/>
      <c r="L166" s="27"/>
      <c r="M166" s="27"/>
      <c r="N166" s="27"/>
      <c r="O166" s="27"/>
      <c r="P166" s="2"/>
      <c r="Q166" s="31"/>
      <c r="R166" s="31"/>
    </row>
    <row r="167" spans="5:15" ht="16.5">
      <c r="E167" s="27"/>
      <c r="G167" s="27"/>
      <c r="H167" s="28"/>
      <c r="I167" s="28"/>
      <c r="J167" s="27"/>
      <c r="L167" s="27"/>
      <c r="M167" s="27"/>
      <c r="N167" s="27"/>
      <c r="O167" s="27"/>
    </row>
    <row r="168" spans="5:15" ht="16.5">
      <c r="E168" s="27"/>
      <c r="G168" s="27"/>
      <c r="H168" s="28"/>
      <c r="I168" s="28"/>
      <c r="J168" s="27"/>
      <c r="L168" s="27"/>
      <c r="M168" s="27"/>
      <c r="N168" s="27"/>
      <c r="O168" s="27"/>
    </row>
    <row r="169" spans="5:15" ht="16.5">
      <c r="E169" s="27"/>
      <c r="G169" s="27"/>
      <c r="H169" s="28"/>
      <c r="I169" s="28"/>
      <c r="J169" s="27"/>
      <c r="L169" s="27"/>
      <c r="M169" s="27"/>
      <c r="N169" s="27"/>
      <c r="O169" s="27"/>
    </row>
    <row r="170" spans="5:15" ht="16.5">
      <c r="E170" s="27"/>
      <c r="G170" s="27"/>
      <c r="H170" s="28"/>
      <c r="I170" s="28"/>
      <c r="J170" s="27"/>
      <c r="L170" s="27"/>
      <c r="M170" s="27"/>
      <c r="N170" s="27"/>
      <c r="O170" s="27"/>
    </row>
    <row r="171" spans="5:15" ht="16.5">
      <c r="E171" s="27"/>
      <c r="G171" s="27"/>
      <c r="H171" s="28"/>
      <c r="I171" s="28"/>
      <c r="J171" s="27"/>
      <c r="L171" s="27"/>
      <c r="M171" s="27"/>
      <c r="N171" s="27"/>
      <c r="O171" s="27"/>
    </row>
    <row r="172" spans="5:15" ht="16.5">
      <c r="E172" s="27"/>
      <c r="G172" s="27"/>
      <c r="H172" s="28"/>
      <c r="I172" s="28"/>
      <c r="J172" s="27"/>
      <c r="L172" s="27"/>
      <c r="M172" s="27"/>
      <c r="N172" s="27"/>
      <c r="O172" s="27"/>
    </row>
    <row r="173" spans="5:15" ht="16.5">
      <c r="E173" s="27"/>
      <c r="G173" s="27"/>
      <c r="H173" s="27"/>
      <c r="I173" s="27"/>
      <c r="J173" s="27"/>
      <c r="L173" s="27"/>
      <c r="M173" s="27"/>
      <c r="N173" s="27"/>
      <c r="O173" s="27"/>
    </row>
    <row r="174" spans="5:15" ht="16.5">
      <c r="E174" s="27"/>
      <c r="G174" s="27"/>
      <c r="H174" s="27"/>
      <c r="I174" s="27"/>
      <c r="J174" s="27"/>
      <c r="L174" s="27"/>
      <c r="M174" s="27"/>
      <c r="N174" s="27"/>
      <c r="O174" s="27"/>
    </row>
    <row r="175" spans="5:15" ht="16.5">
      <c r="E175" s="27"/>
      <c r="G175" s="27"/>
      <c r="H175" s="27"/>
      <c r="I175" s="27"/>
      <c r="J175" s="27"/>
      <c r="L175" s="27"/>
      <c r="M175" s="27"/>
      <c r="N175" s="27"/>
      <c r="O175" s="27"/>
    </row>
    <row r="176" spans="5:15" ht="16.5">
      <c r="E176" s="27"/>
      <c r="G176" s="27"/>
      <c r="H176" s="27"/>
      <c r="I176" s="27"/>
      <c r="J176" s="27"/>
      <c r="L176" s="27"/>
      <c r="M176" s="27"/>
      <c r="N176" s="27"/>
      <c r="O176" s="27"/>
    </row>
    <row r="177" spans="5:15" ht="16.5">
      <c r="E177" s="27"/>
      <c r="G177" s="27"/>
      <c r="H177" s="27"/>
      <c r="I177" s="27"/>
      <c r="J177" s="27"/>
      <c r="L177" s="27"/>
      <c r="M177" s="27"/>
      <c r="N177" s="27"/>
      <c r="O177" s="27"/>
    </row>
    <row r="178" spans="5:15" ht="16.5">
      <c r="E178" s="27"/>
      <c r="G178" s="27"/>
      <c r="H178" s="27"/>
      <c r="I178" s="27"/>
      <c r="J178" s="27"/>
      <c r="L178" s="27"/>
      <c r="M178" s="27"/>
      <c r="N178" s="27"/>
      <c r="O178" s="27"/>
    </row>
    <row r="179" spans="5:15" ht="16.5">
      <c r="E179" s="27"/>
      <c r="G179" s="27"/>
      <c r="H179" s="27"/>
      <c r="I179" s="27"/>
      <c r="J179" s="27"/>
      <c r="L179" s="27"/>
      <c r="M179" s="27"/>
      <c r="N179" s="27"/>
      <c r="O179" s="27"/>
    </row>
    <row r="180" spans="5:15" ht="16.5">
      <c r="E180" s="27"/>
      <c r="G180" s="27"/>
      <c r="H180" s="27"/>
      <c r="I180" s="27"/>
      <c r="J180" s="27"/>
      <c r="L180" s="27"/>
      <c r="M180" s="27"/>
      <c r="N180" s="27"/>
      <c r="O180" s="27"/>
    </row>
    <row r="181" spans="5:15" ht="16.5">
      <c r="E181" s="27"/>
      <c r="G181" s="27"/>
      <c r="H181" s="27"/>
      <c r="I181" s="27"/>
      <c r="J181" s="27"/>
      <c r="L181" s="27"/>
      <c r="M181" s="27"/>
      <c r="N181" s="27"/>
      <c r="O181" s="27"/>
    </row>
    <row r="182" spans="5:15" ht="16.5">
      <c r="E182" s="27"/>
      <c r="G182" s="27"/>
      <c r="H182" s="27"/>
      <c r="I182" s="27"/>
      <c r="J182" s="27"/>
      <c r="L182" s="27"/>
      <c r="M182" s="27"/>
      <c r="N182" s="27"/>
      <c r="O182" s="27"/>
    </row>
    <row r="183" spans="5:15" ht="16.5">
      <c r="E183" s="27"/>
      <c r="G183" s="27"/>
      <c r="H183" s="27"/>
      <c r="I183" s="27"/>
      <c r="J183" s="27"/>
      <c r="L183" s="27"/>
      <c r="M183" s="27"/>
      <c r="N183" s="27"/>
      <c r="O183" s="27"/>
    </row>
    <row r="184" spans="5:15" ht="16.5">
      <c r="E184" s="27"/>
      <c r="G184" s="27"/>
      <c r="H184" s="27"/>
      <c r="I184" s="27"/>
      <c r="J184" s="27"/>
      <c r="L184" s="27"/>
      <c r="M184" s="27"/>
      <c r="N184" s="27"/>
      <c r="O184" s="27"/>
    </row>
    <row r="185" spans="5:15" ht="16.5">
      <c r="E185" s="27"/>
      <c r="G185" s="27"/>
      <c r="H185" s="27"/>
      <c r="I185" s="27"/>
      <c r="J185" s="27"/>
      <c r="L185" s="27"/>
      <c r="M185" s="27"/>
      <c r="N185" s="27"/>
      <c r="O185" s="27"/>
    </row>
    <row r="186" spans="5:15" ht="16.5">
      <c r="E186" s="27"/>
      <c r="G186" s="27"/>
      <c r="H186" s="27"/>
      <c r="I186" s="27"/>
      <c r="J186" s="27"/>
      <c r="L186" s="27"/>
      <c r="M186" s="27"/>
      <c r="N186" s="27"/>
      <c r="O186" s="27"/>
    </row>
    <row r="187" spans="5:15" ht="16.5">
      <c r="E187" s="27"/>
      <c r="G187" s="27"/>
      <c r="H187" s="27"/>
      <c r="I187" s="27"/>
      <c r="J187" s="27"/>
      <c r="L187" s="27"/>
      <c r="M187" s="27"/>
      <c r="N187" s="27"/>
      <c r="O187" s="27"/>
    </row>
    <row r="188" spans="5:15" ht="16.5">
      <c r="E188" s="27"/>
      <c r="G188" s="27"/>
      <c r="H188" s="27"/>
      <c r="I188" s="27"/>
      <c r="J188" s="27"/>
      <c r="L188" s="27"/>
      <c r="M188" s="27"/>
      <c r="N188" s="27"/>
      <c r="O188" s="27"/>
    </row>
    <row r="189" spans="5:15" ht="16.5">
      <c r="E189" s="27"/>
      <c r="G189" s="27"/>
      <c r="H189" s="27"/>
      <c r="I189" s="27"/>
      <c r="J189" s="27"/>
      <c r="L189" s="27"/>
      <c r="M189" s="27"/>
      <c r="N189" s="27"/>
      <c r="O189" s="27"/>
    </row>
    <row r="190" spans="5:15" ht="16.5">
      <c r="E190" s="27"/>
      <c r="G190" s="27"/>
      <c r="H190" s="27"/>
      <c r="I190" s="27"/>
      <c r="J190" s="27"/>
      <c r="L190" s="27"/>
      <c r="M190" s="27"/>
      <c r="N190" s="27"/>
      <c r="O190" s="27"/>
    </row>
    <row r="191" spans="5:15" ht="16.5">
      <c r="E191" s="27"/>
      <c r="G191" s="27"/>
      <c r="H191" s="27"/>
      <c r="I191" s="27"/>
      <c r="J191" s="27"/>
      <c r="L191" s="27"/>
      <c r="M191" s="27"/>
      <c r="N191" s="27"/>
      <c r="O191" s="27"/>
    </row>
    <row r="192" spans="5:15" ht="16.5">
      <c r="E192" s="27"/>
      <c r="G192" s="27"/>
      <c r="H192" s="27"/>
      <c r="I192" s="27"/>
      <c r="J192" s="27"/>
      <c r="L192" s="27"/>
      <c r="M192" s="27"/>
      <c r="N192" s="27"/>
      <c r="O192" s="27"/>
    </row>
    <row r="193" spans="5:15" ht="16.5">
      <c r="E193" s="27"/>
      <c r="G193" s="27"/>
      <c r="H193" s="27"/>
      <c r="I193" s="27"/>
      <c r="J193" s="27"/>
      <c r="L193" s="27"/>
      <c r="M193" s="27"/>
      <c r="N193" s="27"/>
      <c r="O193" s="27"/>
    </row>
    <row r="194" spans="5:15" ht="16.5">
      <c r="E194" s="27"/>
      <c r="G194" s="27"/>
      <c r="H194" s="27"/>
      <c r="I194" s="27"/>
      <c r="J194" s="27"/>
      <c r="L194" s="27"/>
      <c r="M194" s="27"/>
      <c r="N194" s="27"/>
      <c r="O194" s="27"/>
    </row>
    <row r="195" spans="5:15" ht="16.5">
      <c r="E195" s="27"/>
      <c r="G195" s="27"/>
      <c r="H195" s="27"/>
      <c r="I195" s="27"/>
      <c r="J195" s="27"/>
      <c r="L195" s="27"/>
      <c r="M195" s="27"/>
      <c r="N195" s="27"/>
      <c r="O195" s="27"/>
    </row>
    <row r="196" spans="5:15" ht="16.5">
      <c r="E196" s="27"/>
      <c r="G196" s="27"/>
      <c r="H196" s="27"/>
      <c r="I196" s="27"/>
      <c r="J196" s="27"/>
      <c r="L196" s="27"/>
      <c r="M196" s="27"/>
      <c r="N196" s="27"/>
      <c r="O196" s="27"/>
    </row>
    <row r="197" spans="5:15" ht="16.5">
      <c r="E197" s="27"/>
      <c r="G197" s="27"/>
      <c r="H197" s="27"/>
      <c r="I197" s="27"/>
      <c r="J197" s="27"/>
      <c r="L197" s="27"/>
      <c r="M197" s="27"/>
      <c r="N197" s="27"/>
      <c r="O197" s="27"/>
    </row>
    <row r="198" spans="5:15" ht="16.5">
      <c r="E198" s="27"/>
      <c r="G198" s="27"/>
      <c r="H198" s="27"/>
      <c r="I198" s="27"/>
      <c r="J198" s="27"/>
      <c r="L198" s="27"/>
      <c r="M198" s="27"/>
      <c r="N198" s="27"/>
      <c r="O198" s="27"/>
    </row>
    <row r="199" spans="5:15" ht="16.5">
      <c r="E199" s="27"/>
      <c r="G199" s="27"/>
      <c r="H199" s="27"/>
      <c r="I199" s="27"/>
      <c r="J199" s="27"/>
      <c r="L199" s="27"/>
      <c r="M199" s="27"/>
      <c r="N199" s="27"/>
      <c r="O199" s="27"/>
    </row>
    <row r="200" spans="5:15" ht="16.5">
      <c r="E200" s="27"/>
      <c r="G200" s="27"/>
      <c r="H200" s="27"/>
      <c r="I200" s="27"/>
      <c r="J200" s="27"/>
      <c r="L200" s="27"/>
      <c r="M200" s="27"/>
      <c r="N200" s="27"/>
      <c r="O200" s="27"/>
    </row>
    <row r="201" spans="5:15" ht="16.5">
      <c r="E201" s="27"/>
      <c r="G201" s="27"/>
      <c r="H201" s="27"/>
      <c r="I201" s="27"/>
      <c r="J201" s="27"/>
      <c r="L201" s="27"/>
      <c r="M201" s="27"/>
      <c r="N201" s="27"/>
      <c r="O201" s="27"/>
    </row>
    <row r="202" spans="5:15" ht="16.5">
      <c r="E202" s="27"/>
      <c r="G202" s="27"/>
      <c r="H202" s="27"/>
      <c r="I202" s="27"/>
      <c r="J202" s="27"/>
      <c r="L202" s="27"/>
      <c r="M202" s="27"/>
      <c r="N202" s="27"/>
      <c r="O202" s="27"/>
    </row>
    <row r="203" spans="5:15" ht="16.5">
      <c r="E203" s="27"/>
      <c r="G203" s="27"/>
      <c r="H203" s="27"/>
      <c r="I203" s="27"/>
      <c r="J203" s="27"/>
      <c r="L203" s="27"/>
      <c r="M203" s="27"/>
      <c r="N203" s="27"/>
      <c r="O203" s="27"/>
    </row>
    <row r="204" spans="5:15" ht="16.5">
      <c r="E204" s="27"/>
      <c r="G204" s="27"/>
      <c r="H204" s="27"/>
      <c r="I204" s="27"/>
      <c r="J204" s="27"/>
      <c r="L204" s="27"/>
      <c r="M204" s="27"/>
      <c r="N204" s="27"/>
      <c r="O204" s="27"/>
    </row>
    <row r="205" spans="5:15" ht="16.5">
      <c r="E205" s="27"/>
      <c r="G205" s="27"/>
      <c r="H205" s="27"/>
      <c r="I205" s="27"/>
      <c r="J205" s="27"/>
      <c r="L205" s="27"/>
      <c r="M205" s="27"/>
      <c r="N205" s="27"/>
      <c r="O205" s="27"/>
    </row>
    <row r="206" spans="5:15" ht="16.5">
      <c r="E206" s="27"/>
      <c r="G206" s="27"/>
      <c r="H206" s="27"/>
      <c r="I206" s="27"/>
      <c r="J206" s="27"/>
      <c r="L206" s="27"/>
      <c r="M206" s="27"/>
      <c r="N206" s="27"/>
      <c r="O206" s="27"/>
    </row>
    <row r="207" spans="5:15" ht="16.5">
      <c r="E207" s="27"/>
      <c r="G207" s="27"/>
      <c r="H207" s="27"/>
      <c r="I207" s="27"/>
      <c r="J207" s="27"/>
      <c r="L207" s="27"/>
      <c r="M207" s="27"/>
      <c r="N207" s="27"/>
      <c r="O207" s="27"/>
    </row>
    <row r="208" spans="5:15" ht="16.5">
      <c r="E208" s="27"/>
      <c r="G208" s="27"/>
      <c r="H208" s="27"/>
      <c r="I208" s="27"/>
      <c r="J208" s="27"/>
      <c r="L208" s="27"/>
      <c r="M208" s="27"/>
      <c r="N208" s="27"/>
      <c r="O208" s="27"/>
    </row>
    <row r="209" spans="5:15" ht="16.5">
      <c r="E209" s="27"/>
      <c r="G209" s="27"/>
      <c r="H209" s="27"/>
      <c r="I209" s="27"/>
      <c r="J209" s="27"/>
      <c r="L209" s="27"/>
      <c r="M209" s="27"/>
      <c r="N209" s="27"/>
      <c r="O209" s="27"/>
    </row>
    <row r="210" spans="5:15" ht="16.5">
      <c r="E210" s="27"/>
      <c r="G210" s="27"/>
      <c r="H210" s="27"/>
      <c r="I210" s="27"/>
      <c r="J210" s="27"/>
      <c r="L210" s="27"/>
      <c r="M210" s="27"/>
      <c r="N210" s="27"/>
      <c r="O210" s="27"/>
    </row>
    <row r="211" spans="5:15" ht="16.5">
      <c r="E211" s="27"/>
      <c r="G211" s="27"/>
      <c r="H211" s="27"/>
      <c r="I211" s="27"/>
      <c r="J211" s="27"/>
      <c r="L211" s="27"/>
      <c r="M211" s="27"/>
      <c r="N211" s="27"/>
      <c r="O211" s="27"/>
    </row>
    <row r="212" spans="5:15" ht="16.5">
      <c r="E212" s="27"/>
      <c r="G212" s="27"/>
      <c r="H212" s="27"/>
      <c r="I212" s="27"/>
      <c r="J212" s="27"/>
      <c r="L212" s="27"/>
      <c r="M212" s="27"/>
      <c r="N212" s="27"/>
      <c r="O212" s="27"/>
    </row>
    <row r="213" spans="5:15" ht="16.5">
      <c r="E213" s="27"/>
      <c r="G213" s="27"/>
      <c r="H213" s="27"/>
      <c r="I213" s="27"/>
      <c r="J213" s="27"/>
      <c r="L213" s="27"/>
      <c r="M213" s="27"/>
      <c r="N213" s="27"/>
      <c r="O213" s="27"/>
    </row>
    <row r="214" spans="5:15" ht="16.5">
      <c r="E214" s="27"/>
      <c r="G214" s="27"/>
      <c r="H214" s="27"/>
      <c r="I214" s="27"/>
      <c r="J214" s="27"/>
      <c r="L214" s="27"/>
      <c r="M214" s="27"/>
      <c r="N214" s="27"/>
      <c r="O214" s="27"/>
    </row>
    <row r="215" spans="5:15" ht="16.5">
      <c r="E215" s="27"/>
      <c r="G215" s="27"/>
      <c r="H215" s="27"/>
      <c r="I215" s="27"/>
      <c r="J215" s="27"/>
      <c r="L215" s="27"/>
      <c r="M215" s="27"/>
      <c r="N215" s="27"/>
      <c r="O215" s="27"/>
    </row>
    <row r="216" spans="5:15" ht="16.5">
      <c r="E216" s="27"/>
      <c r="G216" s="27"/>
      <c r="H216" s="27"/>
      <c r="I216" s="27"/>
      <c r="J216" s="27"/>
      <c r="L216" s="27"/>
      <c r="M216" s="27"/>
      <c r="N216" s="27"/>
      <c r="O216" s="27"/>
    </row>
    <row r="217" spans="5:15" ht="16.5">
      <c r="E217" s="27"/>
      <c r="G217" s="27"/>
      <c r="H217" s="27"/>
      <c r="I217" s="27"/>
      <c r="J217" s="27"/>
      <c r="L217" s="27"/>
      <c r="M217" s="27"/>
      <c r="N217" s="27"/>
      <c r="O217" s="27"/>
    </row>
    <row r="218" spans="5:15" ht="16.5">
      <c r="E218" s="27"/>
      <c r="G218" s="27"/>
      <c r="H218" s="27"/>
      <c r="I218" s="27"/>
      <c r="J218" s="27"/>
      <c r="L218" s="27"/>
      <c r="M218" s="27"/>
      <c r="N218" s="27"/>
      <c r="O218" s="27"/>
    </row>
    <row r="219" spans="5:15" ht="16.5">
      <c r="E219" s="27"/>
      <c r="G219" s="27"/>
      <c r="H219" s="27"/>
      <c r="I219" s="27"/>
      <c r="J219" s="27"/>
      <c r="L219" s="27"/>
      <c r="M219" s="27"/>
      <c r="N219" s="27"/>
      <c r="O219" s="27"/>
    </row>
    <row r="220" spans="5:15" ht="16.5">
      <c r="E220" s="27"/>
      <c r="G220" s="27"/>
      <c r="H220" s="27"/>
      <c r="I220" s="27"/>
      <c r="J220" s="27"/>
      <c r="L220" s="27"/>
      <c r="M220" s="27"/>
      <c r="N220" s="27"/>
      <c r="O220" s="27"/>
    </row>
    <row r="221" spans="5:15" ht="16.5">
      <c r="E221" s="27"/>
      <c r="G221" s="27"/>
      <c r="H221" s="27"/>
      <c r="I221" s="27"/>
      <c r="J221" s="27"/>
      <c r="L221" s="27"/>
      <c r="M221" s="27"/>
      <c r="N221" s="27"/>
      <c r="O221" s="27"/>
    </row>
    <row r="222" spans="5:15" ht="16.5">
      <c r="E222" s="27"/>
      <c r="G222" s="27"/>
      <c r="H222" s="27"/>
      <c r="I222" s="27"/>
      <c r="J222" s="27"/>
      <c r="L222" s="27"/>
      <c r="M222" s="27"/>
      <c r="N222" s="27"/>
      <c r="O222" s="27"/>
    </row>
    <row r="223" spans="5:15" ht="16.5">
      <c r="E223" s="27"/>
      <c r="G223" s="27"/>
      <c r="H223" s="27"/>
      <c r="I223" s="27"/>
      <c r="J223" s="27"/>
      <c r="L223" s="27"/>
      <c r="M223" s="27"/>
      <c r="N223" s="27"/>
      <c r="O223" s="27"/>
    </row>
    <row r="224" spans="5:15" ht="16.5">
      <c r="E224" s="27"/>
      <c r="G224" s="27"/>
      <c r="H224" s="27"/>
      <c r="I224" s="27"/>
      <c r="J224" s="27"/>
      <c r="L224" s="27"/>
      <c r="M224" s="27"/>
      <c r="N224" s="27"/>
      <c r="O224" s="27"/>
    </row>
    <row r="225" spans="5:15" ht="16.5">
      <c r="E225" s="27"/>
      <c r="G225" s="27"/>
      <c r="H225" s="27"/>
      <c r="I225" s="27"/>
      <c r="J225" s="27"/>
      <c r="L225" s="27"/>
      <c r="M225" s="27"/>
      <c r="N225" s="27"/>
      <c r="O225" s="27"/>
    </row>
    <row r="226" spans="5:15" ht="16.5">
      <c r="E226" s="27"/>
      <c r="G226" s="27"/>
      <c r="H226" s="27"/>
      <c r="I226" s="27"/>
      <c r="J226" s="27"/>
      <c r="L226" s="27"/>
      <c r="M226" s="27"/>
      <c r="N226" s="27"/>
      <c r="O226" s="27"/>
    </row>
    <row r="227" spans="5:15" ht="16.5">
      <c r="E227" s="27"/>
      <c r="G227" s="27"/>
      <c r="H227" s="27"/>
      <c r="I227" s="27"/>
      <c r="J227" s="27"/>
      <c r="L227" s="27"/>
      <c r="M227" s="27"/>
      <c r="N227" s="27"/>
      <c r="O227" s="27"/>
    </row>
    <row r="228" spans="5:15" ht="16.5">
      <c r="E228" s="27"/>
      <c r="G228" s="27"/>
      <c r="H228" s="27"/>
      <c r="I228" s="27"/>
      <c r="J228" s="27"/>
      <c r="L228" s="27"/>
      <c r="M228" s="27"/>
      <c r="N228" s="27"/>
      <c r="O228" s="27"/>
    </row>
    <row r="229" spans="5:15" ht="16.5">
      <c r="E229" s="27"/>
      <c r="G229" s="27"/>
      <c r="H229" s="27"/>
      <c r="I229" s="27"/>
      <c r="J229" s="27"/>
      <c r="L229" s="27"/>
      <c r="M229" s="27"/>
      <c r="N229" s="27"/>
      <c r="O229" s="27"/>
    </row>
    <row r="230" spans="5:15" ht="16.5">
      <c r="E230" s="27"/>
      <c r="G230" s="27"/>
      <c r="H230" s="27"/>
      <c r="I230" s="27"/>
      <c r="J230" s="27"/>
      <c r="L230" s="27"/>
      <c r="M230" s="27"/>
      <c r="N230" s="27"/>
      <c r="O230" s="27"/>
    </row>
    <row r="231" spans="5:15" ht="16.5">
      <c r="E231" s="27"/>
      <c r="G231" s="27"/>
      <c r="H231" s="27"/>
      <c r="I231" s="27"/>
      <c r="J231" s="27"/>
      <c r="L231" s="27"/>
      <c r="M231" s="27"/>
      <c r="N231" s="27"/>
      <c r="O231" s="27"/>
    </row>
    <row r="232" spans="5:15" ht="16.5">
      <c r="E232" s="27"/>
      <c r="G232" s="27"/>
      <c r="H232" s="27"/>
      <c r="I232" s="27"/>
      <c r="J232" s="27"/>
      <c r="L232" s="27"/>
      <c r="M232" s="27"/>
      <c r="N232" s="27"/>
      <c r="O232" s="27"/>
    </row>
    <row r="233" spans="5:15" ht="16.5">
      <c r="E233" s="27"/>
      <c r="G233" s="27"/>
      <c r="H233" s="27"/>
      <c r="I233" s="27"/>
      <c r="J233" s="27"/>
      <c r="L233" s="27"/>
      <c r="M233" s="27"/>
      <c r="N233" s="27"/>
      <c r="O233" s="27"/>
    </row>
    <row r="234" spans="5:15" ht="16.5">
      <c r="E234" s="27"/>
      <c r="G234" s="27"/>
      <c r="H234" s="27"/>
      <c r="I234" s="27"/>
      <c r="J234" s="27"/>
      <c r="L234" s="27"/>
      <c r="M234" s="27"/>
      <c r="N234" s="27"/>
      <c r="O234" s="27"/>
    </row>
    <row r="235" spans="5:15" ht="16.5">
      <c r="E235" s="27"/>
      <c r="G235" s="27"/>
      <c r="H235" s="27"/>
      <c r="I235" s="27"/>
      <c r="J235" s="27"/>
      <c r="L235" s="27"/>
      <c r="M235" s="27"/>
      <c r="N235" s="27"/>
      <c r="O235" s="27"/>
    </row>
    <row r="236" spans="5:15" ht="16.5">
      <c r="E236" s="27"/>
      <c r="G236" s="27"/>
      <c r="H236" s="27"/>
      <c r="I236" s="27"/>
      <c r="J236" s="27"/>
      <c r="L236" s="27"/>
      <c r="M236" s="27"/>
      <c r="N236" s="27"/>
      <c r="O236" s="27"/>
    </row>
    <row r="237" spans="5:15" ht="16.5">
      <c r="E237" s="27"/>
      <c r="G237" s="27"/>
      <c r="H237" s="27"/>
      <c r="I237" s="27"/>
      <c r="J237" s="27"/>
      <c r="L237" s="27"/>
      <c r="M237" s="27"/>
      <c r="N237" s="27"/>
      <c r="O237" s="27"/>
    </row>
    <row r="238" spans="5:15" ht="16.5">
      <c r="E238" s="27"/>
      <c r="G238" s="27"/>
      <c r="H238" s="27"/>
      <c r="I238" s="27"/>
      <c r="J238" s="27"/>
      <c r="L238" s="27"/>
      <c r="M238" s="27"/>
      <c r="N238" s="27"/>
      <c r="O238" s="27"/>
    </row>
    <row r="239" spans="5:15" ht="16.5">
      <c r="E239" s="27"/>
      <c r="G239" s="27"/>
      <c r="H239" s="27"/>
      <c r="I239" s="27"/>
      <c r="J239" s="27"/>
      <c r="L239" s="27"/>
      <c r="M239" s="27"/>
      <c r="N239" s="27"/>
      <c r="O239" s="27"/>
    </row>
    <row r="240" spans="5:15" ht="16.5">
      <c r="E240" s="27"/>
      <c r="G240" s="27"/>
      <c r="H240" s="27"/>
      <c r="I240" s="27"/>
      <c r="J240" s="27"/>
      <c r="L240" s="27"/>
      <c r="M240" s="27"/>
      <c r="N240" s="27"/>
      <c r="O240" s="27"/>
    </row>
    <row r="241" spans="5:15" ht="16.5">
      <c r="E241" s="27"/>
      <c r="G241" s="27"/>
      <c r="H241" s="27"/>
      <c r="I241" s="27"/>
      <c r="J241" s="27"/>
      <c r="L241" s="27"/>
      <c r="M241" s="27"/>
      <c r="N241" s="27"/>
      <c r="O241" s="27"/>
    </row>
    <row r="242" spans="5:15" ht="16.5">
      <c r="E242" s="27"/>
      <c r="G242" s="27"/>
      <c r="H242" s="27"/>
      <c r="I242" s="27"/>
      <c r="J242" s="27"/>
      <c r="L242" s="27"/>
      <c r="M242" s="27"/>
      <c r="N242" s="27"/>
      <c r="O242" s="27"/>
    </row>
    <row r="243" spans="5:15" ht="16.5">
      <c r="E243" s="27"/>
      <c r="G243" s="27"/>
      <c r="H243" s="27"/>
      <c r="I243" s="27"/>
      <c r="J243" s="27"/>
      <c r="L243" s="27"/>
      <c r="M243" s="27"/>
      <c r="N243" s="27"/>
      <c r="O243" s="27"/>
    </row>
    <row r="244" spans="5:15" ht="16.5">
      <c r="E244" s="27"/>
      <c r="G244" s="27"/>
      <c r="H244" s="27"/>
      <c r="I244" s="27"/>
      <c r="J244" s="27"/>
      <c r="L244" s="27"/>
      <c r="M244" s="27"/>
      <c r="N244" s="27"/>
      <c r="O244" s="27"/>
    </row>
    <row r="245" spans="5:15" ht="16.5">
      <c r="E245" s="27"/>
      <c r="G245" s="27"/>
      <c r="H245" s="27"/>
      <c r="I245" s="27"/>
      <c r="J245" s="27"/>
      <c r="L245" s="27"/>
      <c r="M245" s="27"/>
      <c r="N245" s="27"/>
      <c r="O245" s="27"/>
    </row>
    <row r="246" spans="5:15" ht="16.5">
      <c r="E246" s="27"/>
      <c r="G246" s="27"/>
      <c r="H246" s="27"/>
      <c r="I246" s="27"/>
      <c r="J246" s="27"/>
      <c r="L246" s="27"/>
      <c r="M246" s="27"/>
      <c r="N246" s="27"/>
      <c r="O246" s="27"/>
    </row>
    <row r="247" spans="5:15" ht="16.5">
      <c r="E247" s="27"/>
      <c r="G247" s="27"/>
      <c r="H247" s="27"/>
      <c r="I247" s="27"/>
      <c r="J247" s="27"/>
      <c r="L247" s="27"/>
      <c r="M247" s="27"/>
      <c r="N247" s="27"/>
      <c r="O247" s="27"/>
    </row>
    <row r="248" spans="5:15" ht="16.5">
      <c r="E248" s="27"/>
      <c r="G248" s="27"/>
      <c r="H248" s="27"/>
      <c r="I248" s="27"/>
      <c r="J248" s="27"/>
      <c r="L248" s="27"/>
      <c r="M248" s="27"/>
      <c r="N248" s="27"/>
      <c r="O248" s="27"/>
    </row>
    <row r="249" spans="5:15" ht="16.5">
      <c r="E249" s="27"/>
      <c r="G249" s="27"/>
      <c r="H249" s="27"/>
      <c r="I249" s="27"/>
      <c r="J249" s="27"/>
      <c r="L249" s="27"/>
      <c r="M249" s="27"/>
      <c r="N249" s="27"/>
      <c r="O249" s="27"/>
    </row>
    <row r="250" spans="5:15" ht="16.5">
      <c r="E250" s="27"/>
      <c r="G250" s="27"/>
      <c r="H250" s="27"/>
      <c r="I250" s="27"/>
      <c r="J250" s="27"/>
      <c r="L250" s="27"/>
      <c r="M250" s="27"/>
      <c r="N250" s="27"/>
      <c r="O250" s="27"/>
    </row>
    <row r="251" spans="5:15" ht="16.5">
      <c r="E251" s="27"/>
      <c r="G251" s="27"/>
      <c r="H251" s="27"/>
      <c r="I251" s="27"/>
      <c r="J251" s="27"/>
      <c r="L251" s="27"/>
      <c r="M251" s="27"/>
      <c r="N251" s="27"/>
      <c r="O251" s="27"/>
    </row>
    <row r="252" spans="5:15" ht="16.5">
      <c r="E252" s="27"/>
      <c r="G252" s="27"/>
      <c r="H252" s="27"/>
      <c r="I252" s="27"/>
      <c r="J252" s="27"/>
      <c r="L252" s="27"/>
      <c r="M252" s="27"/>
      <c r="N252" s="27"/>
      <c r="O252" s="27"/>
    </row>
    <row r="253" spans="5:15" ht="16.5">
      <c r="E253" s="27"/>
      <c r="G253" s="27"/>
      <c r="H253" s="27"/>
      <c r="I253" s="27"/>
      <c r="J253" s="27"/>
      <c r="L253" s="27"/>
      <c r="M253" s="27"/>
      <c r="N253" s="27"/>
      <c r="O253" s="27"/>
    </row>
    <row r="254" spans="5:15" ht="16.5">
      <c r="E254" s="27"/>
      <c r="G254" s="27"/>
      <c r="H254" s="27"/>
      <c r="I254" s="27"/>
      <c r="J254" s="27"/>
      <c r="L254" s="27"/>
      <c r="M254" s="27"/>
      <c r="N254" s="27"/>
      <c r="O254" s="27"/>
    </row>
    <row r="255" spans="5:15" ht="16.5">
      <c r="E255" s="27"/>
      <c r="G255" s="27"/>
      <c r="H255" s="27"/>
      <c r="I255" s="27"/>
      <c r="J255" s="27"/>
      <c r="L255" s="27"/>
      <c r="M255" s="27"/>
      <c r="N255" s="27"/>
      <c r="O255" s="27"/>
    </row>
    <row r="256" spans="5:15" ht="16.5">
      <c r="E256" s="27"/>
      <c r="G256" s="27"/>
      <c r="H256" s="27"/>
      <c r="I256" s="27"/>
      <c r="J256" s="27"/>
      <c r="L256" s="27"/>
      <c r="M256" s="27"/>
      <c r="N256" s="27"/>
      <c r="O256" s="27"/>
    </row>
    <row r="257" spans="5:15" ht="16.5">
      <c r="E257" s="27"/>
      <c r="G257" s="27"/>
      <c r="H257" s="27"/>
      <c r="I257" s="27"/>
      <c r="J257" s="27"/>
      <c r="L257" s="27"/>
      <c r="M257" s="27"/>
      <c r="N257" s="27"/>
      <c r="O257" s="27"/>
    </row>
    <row r="258" spans="5:15" ht="16.5">
      <c r="E258" s="27"/>
      <c r="G258" s="27"/>
      <c r="H258" s="27"/>
      <c r="I258" s="27"/>
      <c r="J258" s="27"/>
      <c r="L258" s="27"/>
      <c r="M258" s="27"/>
      <c r="N258" s="27"/>
      <c r="O258" s="27"/>
    </row>
    <row r="259" spans="5:15" ht="16.5">
      <c r="E259" s="27"/>
      <c r="G259" s="27"/>
      <c r="H259" s="27"/>
      <c r="I259" s="27"/>
      <c r="J259" s="27"/>
      <c r="L259" s="27"/>
      <c r="M259" s="27"/>
      <c r="N259" s="27"/>
      <c r="O259" s="27"/>
    </row>
    <row r="260" spans="5:15" ht="16.5">
      <c r="E260" s="27"/>
      <c r="G260" s="27"/>
      <c r="H260" s="27"/>
      <c r="I260" s="27"/>
      <c r="J260" s="27"/>
      <c r="L260" s="27"/>
      <c r="M260" s="27"/>
      <c r="N260" s="27"/>
      <c r="O260" s="27"/>
    </row>
    <row r="261" spans="5:15" ht="16.5">
      <c r="E261" s="27"/>
      <c r="G261" s="27"/>
      <c r="H261" s="27"/>
      <c r="I261" s="27"/>
      <c r="J261" s="27"/>
      <c r="L261" s="27"/>
      <c r="M261" s="27"/>
      <c r="N261" s="27"/>
      <c r="O261" s="27"/>
    </row>
    <row r="262" spans="5:15" ht="16.5">
      <c r="E262" s="27"/>
      <c r="G262" s="27"/>
      <c r="H262" s="27"/>
      <c r="I262" s="27"/>
      <c r="J262" s="27"/>
      <c r="L262" s="27"/>
      <c r="M262" s="27"/>
      <c r="N262" s="27"/>
      <c r="O262" s="27"/>
    </row>
    <row r="263" spans="5:15" ht="16.5">
      <c r="E263" s="27"/>
      <c r="G263" s="27"/>
      <c r="H263" s="27"/>
      <c r="I263" s="27"/>
      <c r="J263" s="27"/>
      <c r="L263" s="27"/>
      <c r="M263" s="27"/>
      <c r="N263" s="27"/>
      <c r="O263" s="27"/>
    </row>
    <row r="264" spans="5:15" ht="16.5">
      <c r="E264" s="27"/>
      <c r="G264" s="27"/>
      <c r="H264" s="27"/>
      <c r="I264" s="27"/>
      <c r="J264" s="27"/>
      <c r="L264" s="27"/>
      <c r="M264" s="27"/>
      <c r="N264" s="27"/>
      <c r="O264" s="27"/>
    </row>
    <row r="265" spans="5:15" ht="16.5">
      <c r="E265" s="27"/>
      <c r="G265" s="27"/>
      <c r="H265" s="27"/>
      <c r="I265" s="27"/>
      <c r="J265" s="27"/>
      <c r="L265" s="27"/>
      <c r="M265" s="27"/>
      <c r="N265" s="27"/>
      <c r="O265" s="27"/>
    </row>
    <row r="266" spans="5:15" ht="16.5">
      <c r="E266" s="27"/>
      <c r="G266" s="27"/>
      <c r="H266" s="27"/>
      <c r="I266" s="27"/>
      <c r="J266" s="27"/>
      <c r="L266" s="27"/>
      <c r="M266" s="27"/>
      <c r="N266" s="27"/>
      <c r="O266" s="27"/>
    </row>
    <row r="267" spans="5:15" ht="16.5">
      <c r="E267" s="27"/>
      <c r="G267" s="27"/>
      <c r="H267" s="27"/>
      <c r="I267" s="27"/>
      <c r="J267" s="27"/>
      <c r="L267" s="27"/>
      <c r="M267" s="27"/>
      <c r="N267" s="27"/>
      <c r="O267" s="27"/>
    </row>
    <row r="268" spans="5:15" ht="16.5">
      <c r="E268" s="27"/>
      <c r="G268" s="27"/>
      <c r="H268" s="27"/>
      <c r="I268" s="27"/>
      <c r="J268" s="27"/>
      <c r="L268" s="27"/>
      <c r="M268" s="27"/>
      <c r="N268" s="27"/>
      <c r="O268" s="27"/>
    </row>
    <row r="269" spans="5:15" ht="16.5">
      <c r="E269" s="27"/>
      <c r="G269" s="27"/>
      <c r="H269" s="27"/>
      <c r="I269" s="27"/>
      <c r="J269" s="27"/>
      <c r="L269" s="27"/>
      <c r="M269" s="27"/>
      <c r="N269" s="27"/>
      <c r="O269" s="27"/>
    </row>
    <row r="270" spans="5:15" ht="16.5">
      <c r="E270" s="27"/>
      <c r="G270" s="27"/>
      <c r="H270" s="27"/>
      <c r="I270" s="27"/>
      <c r="J270" s="27"/>
      <c r="L270" s="27"/>
      <c r="M270" s="27"/>
      <c r="N270" s="27"/>
      <c r="O270" s="27"/>
    </row>
    <row r="271" spans="5:15" ht="16.5">
      <c r="E271" s="27"/>
      <c r="G271" s="27"/>
      <c r="H271" s="27"/>
      <c r="I271" s="27"/>
      <c r="J271" s="27"/>
      <c r="L271" s="27"/>
      <c r="M271" s="27"/>
      <c r="N271" s="27"/>
      <c r="O271" s="27"/>
    </row>
    <row r="272" spans="5:15" ht="16.5">
      <c r="E272" s="27"/>
      <c r="G272" s="27"/>
      <c r="H272" s="27"/>
      <c r="I272" s="27"/>
      <c r="J272" s="27"/>
      <c r="L272" s="27"/>
      <c r="M272" s="27"/>
      <c r="N272" s="27"/>
      <c r="O272" s="27"/>
    </row>
    <row r="273" spans="5:15" ht="16.5">
      <c r="E273" s="27"/>
      <c r="G273" s="27"/>
      <c r="H273" s="27"/>
      <c r="I273" s="27"/>
      <c r="J273" s="27"/>
      <c r="L273" s="27"/>
      <c r="M273" s="27"/>
      <c r="N273" s="27"/>
      <c r="O273" s="27"/>
    </row>
    <row r="274" spans="5:15" ht="16.5">
      <c r="E274" s="27"/>
      <c r="G274" s="27"/>
      <c r="H274" s="27"/>
      <c r="I274" s="27"/>
      <c r="J274" s="27"/>
      <c r="L274" s="27"/>
      <c r="M274" s="27"/>
      <c r="N274" s="27"/>
      <c r="O274" s="27"/>
    </row>
    <row r="275" spans="5:15" ht="16.5">
      <c r="E275" s="27"/>
      <c r="G275" s="27"/>
      <c r="H275" s="27"/>
      <c r="I275" s="27"/>
      <c r="J275" s="27"/>
      <c r="L275" s="27"/>
      <c r="M275" s="27"/>
      <c r="N275" s="27"/>
      <c r="O275" s="27"/>
    </row>
    <row r="276" spans="5:15" ht="16.5">
      <c r="E276" s="27"/>
      <c r="G276" s="27"/>
      <c r="H276" s="27"/>
      <c r="I276" s="27"/>
      <c r="J276" s="27"/>
      <c r="L276" s="27"/>
      <c r="M276" s="27"/>
      <c r="N276" s="27"/>
      <c r="O276" s="27"/>
    </row>
    <row r="277" spans="5:15" ht="16.5">
      <c r="E277" s="27"/>
      <c r="G277" s="27"/>
      <c r="H277" s="27"/>
      <c r="I277" s="27"/>
      <c r="J277" s="27"/>
      <c r="L277" s="27"/>
      <c r="M277" s="27"/>
      <c r="N277" s="27"/>
      <c r="O277" s="27"/>
    </row>
    <row r="278" spans="5:15" ht="16.5">
      <c r="E278" s="27"/>
      <c r="G278" s="27"/>
      <c r="H278" s="27"/>
      <c r="I278" s="27"/>
      <c r="J278" s="27"/>
      <c r="L278" s="27"/>
      <c r="M278" s="27"/>
      <c r="N278" s="27"/>
      <c r="O278" s="27"/>
    </row>
    <row r="279" spans="5:15" ht="16.5">
      <c r="E279" s="27"/>
      <c r="G279" s="27"/>
      <c r="H279" s="27"/>
      <c r="I279" s="27"/>
      <c r="J279" s="27"/>
      <c r="L279" s="27"/>
      <c r="M279" s="27"/>
      <c r="N279" s="27"/>
      <c r="O279" s="27"/>
    </row>
    <row r="280" spans="5:15" ht="16.5">
      <c r="E280" s="27"/>
      <c r="G280" s="27"/>
      <c r="H280" s="27"/>
      <c r="I280" s="27"/>
      <c r="J280" s="27"/>
      <c r="L280" s="27"/>
      <c r="M280" s="27"/>
      <c r="N280" s="27"/>
      <c r="O280" s="27"/>
    </row>
    <row r="281" spans="5:15" ht="16.5">
      <c r="E281" s="27"/>
      <c r="G281" s="27"/>
      <c r="H281" s="27"/>
      <c r="I281" s="27"/>
      <c r="J281" s="27"/>
      <c r="L281" s="27"/>
      <c r="M281" s="27"/>
      <c r="N281" s="27"/>
      <c r="O281" s="27"/>
    </row>
    <row r="282" spans="5:15" ht="16.5">
      <c r="E282" s="27"/>
      <c r="G282" s="27"/>
      <c r="H282" s="27"/>
      <c r="I282" s="27"/>
      <c r="J282" s="27"/>
      <c r="L282" s="27"/>
      <c r="M282" s="27"/>
      <c r="N282" s="27"/>
      <c r="O282" s="27"/>
    </row>
    <row r="283" spans="5:15" ht="16.5">
      <c r="E283" s="27"/>
      <c r="G283" s="27"/>
      <c r="H283" s="27"/>
      <c r="I283" s="27"/>
      <c r="J283" s="27"/>
      <c r="L283" s="27"/>
      <c r="M283" s="27"/>
      <c r="N283" s="27"/>
      <c r="O283" s="27"/>
    </row>
    <row r="284" spans="5:15" ht="16.5">
      <c r="E284" s="27"/>
      <c r="G284" s="27"/>
      <c r="H284" s="27"/>
      <c r="I284" s="27"/>
      <c r="J284" s="27"/>
      <c r="L284" s="27"/>
      <c r="M284" s="27"/>
      <c r="N284" s="27"/>
      <c r="O284" s="27"/>
    </row>
    <row r="285" spans="5:15" ht="16.5">
      <c r="E285" s="27"/>
      <c r="G285" s="27"/>
      <c r="H285" s="27"/>
      <c r="I285" s="27"/>
      <c r="J285" s="27"/>
      <c r="L285" s="27"/>
      <c r="M285" s="27"/>
      <c r="N285" s="27"/>
      <c r="O285" s="27"/>
    </row>
    <row r="286" spans="5:15" ht="16.5">
      <c r="E286" s="27"/>
      <c r="G286" s="27"/>
      <c r="H286" s="27"/>
      <c r="I286" s="27"/>
      <c r="J286" s="27"/>
      <c r="L286" s="27"/>
      <c r="M286" s="27"/>
      <c r="N286" s="27"/>
      <c r="O286" s="27"/>
    </row>
    <row r="287" spans="5:15" ht="16.5">
      <c r="E287" s="27"/>
      <c r="G287" s="27"/>
      <c r="H287" s="27"/>
      <c r="I287" s="27"/>
      <c r="J287" s="27"/>
      <c r="L287" s="27"/>
      <c r="M287" s="27"/>
      <c r="N287" s="27"/>
      <c r="O287" s="27"/>
    </row>
    <row r="288" spans="5:15" ht="16.5">
      <c r="E288" s="27"/>
      <c r="G288" s="27"/>
      <c r="H288" s="27"/>
      <c r="I288" s="27"/>
      <c r="J288" s="27"/>
      <c r="L288" s="27"/>
      <c r="M288" s="27"/>
      <c r="N288" s="27"/>
      <c r="O288" s="27"/>
    </row>
    <row r="289" spans="5:15" ht="16.5">
      <c r="E289" s="27"/>
      <c r="G289" s="27"/>
      <c r="H289" s="27"/>
      <c r="I289" s="27"/>
      <c r="J289" s="27"/>
      <c r="L289" s="27"/>
      <c r="M289" s="27"/>
      <c r="N289" s="27"/>
      <c r="O289" s="27"/>
    </row>
    <row r="290" spans="5:15" ht="16.5">
      <c r="E290" s="27"/>
      <c r="G290" s="27"/>
      <c r="H290" s="27"/>
      <c r="I290" s="27"/>
      <c r="J290" s="27"/>
      <c r="L290" s="27"/>
      <c r="M290" s="27"/>
      <c r="N290" s="27"/>
      <c r="O290" s="27"/>
    </row>
    <row r="291" spans="5:15" ht="16.5">
      <c r="E291" s="27"/>
      <c r="G291" s="27"/>
      <c r="H291" s="27"/>
      <c r="I291" s="27"/>
      <c r="J291" s="27"/>
      <c r="L291" s="27"/>
      <c r="M291" s="27"/>
      <c r="N291" s="27"/>
      <c r="O291" s="27"/>
    </row>
    <row r="292" spans="5:15" ht="16.5">
      <c r="E292" s="27"/>
      <c r="G292" s="27"/>
      <c r="H292" s="27"/>
      <c r="I292" s="27"/>
      <c r="J292" s="27"/>
      <c r="L292" s="27"/>
      <c r="M292" s="27"/>
      <c r="N292" s="27"/>
      <c r="O292" s="27"/>
    </row>
    <row r="293" spans="5:15" ht="16.5">
      <c r="E293" s="27"/>
      <c r="G293" s="27"/>
      <c r="H293" s="27"/>
      <c r="I293" s="27"/>
      <c r="J293" s="27"/>
      <c r="L293" s="27"/>
      <c r="M293" s="27"/>
      <c r="N293" s="27"/>
      <c r="O293" s="27"/>
    </row>
    <row r="294" spans="5:15" ht="16.5">
      <c r="E294" s="27"/>
      <c r="G294" s="27"/>
      <c r="H294" s="27"/>
      <c r="I294" s="27"/>
      <c r="J294" s="27"/>
      <c r="L294" s="27"/>
      <c r="M294" s="27"/>
      <c r="N294" s="27"/>
      <c r="O294" s="27"/>
    </row>
    <row r="295" spans="5:15" ht="16.5">
      <c r="E295" s="27"/>
      <c r="G295" s="27"/>
      <c r="H295" s="27"/>
      <c r="I295" s="27"/>
      <c r="J295" s="27"/>
      <c r="L295" s="27"/>
      <c r="M295" s="27"/>
      <c r="N295" s="27"/>
      <c r="O295" s="27"/>
    </row>
    <row r="296" spans="5:15" ht="16.5">
      <c r="E296" s="27"/>
      <c r="G296" s="27"/>
      <c r="H296" s="27"/>
      <c r="I296" s="27"/>
      <c r="J296" s="27"/>
      <c r="L296" s="27"/>
      <c r="M296" s="27"/>
      <c r="N296" s="27"/>
      <c r="O296" s="27"/>
    </row>
    <row r="297" spans="5:15" ht="16.5">
      <c r="E297" s="27"/>
      <c r="G297" s="27"/>
      <c r="H297" s="27"/>
      <c r="I297" s="27"/>
      <c r="J297" s="27"/>
      <c r="L297" s="27"/>
      <c r="M297" s="27"/>
      <c r="N297" s="27"/>
      <c r="O297" s="27"/>
    </row>
    <row r="298" spans="5:15" ht="16.5">
      <c r="E298" s="27"/>
      <c r="G298" s="27"/>
      <c r="H298" s="27"/>
      <c r="I298" s="27"/>
      <c r="J298" s="27"/>
      <c r="L298" s="27"/>
      <c r="M298" s="27"/>
      <c r="N298" s="27"/>
      <c r="O298" s="27"/>
    </row>
    <row r="299" spans="5:15" ht="16.5">
      <c r="E299" s="27"/>
      <c r="G299" s="27"/>
      <c r="H299" s="27"/>
      <c r="I299" s="27"/>
      <c r="J299" s="27"/>
      <c r="L299" s="27"/>
      <c r="M299" s="27"/>
      <c r="N299" s="27"/>
      <c r="O299" s="27"/>
    </row>
    <row r="300" spans="5:15" ht="16.5">
      <c r="E300" s="27"/>
      <c r="G300" s="27"/>
      <c r="H300" s="27"/>
      <c r="I300" s="27"/>
      <c r="J300" s="27"/>
      <c r="L300" s="27"/>
      <c r="M300" s="27"/>
      <c r="N300" s="27"/>
      <c r="O300" s="27"/>
    </row>
    <row r="301" spans="5:15" ht="16.5">
      <c r="E301" s="27"/>
      <c r="G301" s="27"/>
      <c r="H301" s="27"/>
      <c r="I301" s="27"/>
      <c r="J301" s="27"/>
      <c r="L301" s="27"/>
      <c r="M301" s="27"/>
      <c r="N301" s="27"/>
      <c r="O301" s="27"/>
    </row>
    <row r="302" spans="5:15" ht="16.5">
      <c r="E302" s="27"/>
      <c r="G302" s="27"/>
      <c r="H302" s="27"/>
      <c r="I302" s="27"/>
      <c r="J302" s="27"/>
      <c r="L302" s="27"/>
      <c r="M302" s="27"/>
      <c r="N302" s="27"/>
      <c r="O302" s="27"/>
    </row>
    <row r="303" spans="5:15" ht="16.5">
      <c r="E303" s="27"/>
      <c r="G303" s="27"/>
      <c r="H303" s="27"/>
      <c r="I303" s="27"/>
      <c r="J303" s="27"/>
      <c r="L303" s="27"/>
      <c r="M303" s="27"/>
      <c r="N303" s="27"/>
      <c r="O303" s="27"/>
    </row>
    <row r="304" spans="5:15" ht="16.5">
      <c r="E304" s="27"/>
      <c r="G304" s="27"/>
      <c r="H304" s="27"/>
      <c r="I304" s="27"/>
      <c r="J304" s="27"/>
      <c r="L304" s="27"/>
      <c r="M304" s="27"/>
      <c r="N304" s="27"/>
      <c r="O304" s="27"/>
    </row>
    <row r="305" spans="5:15" ht="16.5">
      <c r="E305" s="27"/>
      <c r="G305" s="27"/>
      <c r="H305" s="27"/>
      <c r="I305" s="27"/>
      <c r="J305" s="27"/>
      <c r="L305" s="27"/>
      <c r="M305" s="27"/>
      <c r="N305" s="27"/>
      <c r="O305" s="27"/>
    </row>
    <row r="306" spans="5:15" ht="16.5">
      <c r="E306" s="27"/>
      <c r="G306" s="27"/>
      <c r="H306" s="27"/>
      <c r="I306" s="27"/>
      <c r="J306" s="27"/>
      <c r="L306" s="27"/>
      <c r="M306" s="27"/>
      <c r="N306" s="27"/>
      <c r="O306" s="27"/>
    </row>
    <row r="307" spans="5:15" ht="16.5">
      <c r="E307" s="27"/>
      <c r="G307" s="27"/>
      <c r="H307" s="27"/>
      <c r="I307" s="27"/>
      <c r="J307" s="27"/>
      <c r="L307" s="27"/>
      <c r="M307" s="27"/>
      <c r="N307" s="27"/>
      <c r="O307" s="27"/>
    </row>
    <row r="308" spans="5:15" ht="16.5">
      <c r="E308" s="27"/>
      <c r="G308" s="27"/>
      <c r="H308" s="27"/>
      <c r="I308" s="27"/>
      <c r="J308" s="27"/>
      <c r="L308" s="27"/>
      <c r="M308" s="27"/>
      <c r="N308" s="27"/>
      <c r="O308" s="27"/>
    </row>
    <row r="309" spans="5:15" ht="16.5">
      <c r="E309" s="27"/>
      <c r="G309" s="27"/>
      <c r="H309" s="27"/>
      <c r="I309" s="27"/>
      <c r="J309" s="27"/>
      <c r="L309" s="27"/>
      <c r="M309" s="27"/>
      <c r="N309" s="27"/>
      <c r="O309" s="27"/>
    </row>
    <row r="310" spans="5:15" ht="16.5">
      <c r="E310" s="27"/>
      <c r="G310" s="27"/>
      <c r="H310" s="27"/>
      <c r="I310" s="27"/>
      <c r="J310" s="27"/>
      <c r="L310" s="27"/>
      <c r="M310" s="27"/>
      <c r="N310" s="27"/>
      <c r="O310" s="27"/>
    </row>
    <row r="311" spans="5:15" ht="16.5">
      <c r="E311" s="27"/>
      <c r="G311" s="27"/>
      <c r="H311" s="27"/>
      <c r="I311" s="27"/>
      <c r="J311" s="27"/>
      <c r="L311" s="27"/>
      <c r="M311" s="27"/>
      <c r="N311" s="27"/>
      <c r="O311" s="27"/>
    </row>
    <row r="312" spans="5:15" ht="16.5">
      <c r="E312" s="27"/>
      <c r="G312" s="27"/>
      <c r="H312" s="27"/>
      <c r="I312" s="27"/>
      <c r="J312" s="27"/>
      <c r="L312" s="27"/>
      <c r="M312" s="27"/>
      <c r="N312" s="27"/>
      <c r="O312" s="27"/>
    </row>
    <row r="313" spans="5:15" ht="16.5">
      <c r="E313" s="27"/>
      <c r="G313" s="27"/>
      <c r="H313" s="27"/>
      <c r="I313" s="27"/>
      <c r="J313" s="27"/>
      <c r="L313" s="27"/>
      <c r="M313" s="27"/>
      <c r="N313" s="27"/>
      <c r="O313" s="27"/>
    </row>
    <row r="314" spans="5:15" ht="16.5">
      <c r="E314" s="27"/>
      <c r="G314" s="27"/>
      <c r="H314" s="27"/>
      <c r="I314" s="27"/>
      <c r="J314" s="27"/>
      <c r="L314" s="27"/>
      <c r="M314" s="27"/>
      <c r="N314" s="27"/>
      <c r="O314" s="27"/>
    </row>
    <row r="315" spans="5:15" ht="16.5">
      <c r="E315" s="27"/>
      <c r="G315" s="27"/>
      <c r="H315" s="27"/>
      <c r="I315" s="27"/>
      <c r="J315" s="27"/>
      <c r="L315" s="27"/>
      <c r="M315" s="27"/>
      <c r="N315" s="27"/>
      <c r="O315" s="27"/>
    </row>
    <row r="316" spans="5:15" ht="16.5">
      <c r="E316" s="27"/>
      <c r="G316" s="27"/>
      <c r="H316" s="27"/>
      <c r="I316" s="27"/>
      <c r="J316" s="27"/>
      <c r="L316" s="27"/>
      <c r="M316" s="27"/>
      <c r="N316" s="27"/>
      <c r="O316" s="27"/>
    </row>
    <row r="317" spans="5:15" ht="16.5">
      <c r="E317" s="27"/>
      <c r="G317" s="27"/>
      <c r="H317" s="27"/>
      <c r="I317" s="27"/>
      <c r="J317" s="27"/>
      <c r="L317" s="27"/>
      <c r="M317" s="27"/>
      <c r="N317" s="27"/>
      <c r="O317" s="27"/>
    </row>
    <row r="318" spans="5:15" ht="16.5">
      <c r="E318" s="27"/>
      <c r="G318" s="27"/>
      <c r="H318" s="27"/>
      <c r="I318" s="27"/>
      <c r="J318" s="27"/>
      <c r="L318" s="27"/>
      <c r="M318" s="27"/>
      <c r="N318" s="27"/>
      <c r="O318" s="27"/>
    </row>
    <row r="319" spans="5:15" ht="16.5">
      <c r="E319" s="27"/>
      <c r="G319" s="27"/>
      <c r="H319" s="27"/>
      <c r="I319" s="27"/>
      <c r="J319" s="27"/>
      <c r="L319" s="27"/>
      <c r="M319" s="27"/>
      <c r="N319" s="27"/>
      <c r="O319" s="27"/>
    </row>
    <row r="320" spans="5:15" ht="16.5">
      <c r="E320" s="27"/>
      <c r="G320" s="27"/>
      <c r="H320" s="27"/>
      <c r="I320" s="27"/>
      <c r="J320" s="27"/>
      <c r="L320" s="27"/>
      <c r="M320" s="27"/>
      <c r="N320" s="27"/>
      <c r="O320" s="27"/>
    </row>
    <row r="321" spans="5:15" ht="16.5">
      <c r="E321" s="27"/>
      <c r="G321" s="27"/>
      <c r="H321" s="27"/>
      <c r="I321" s="27"/>
      <c r="J321" s="27"/>
      <c r="L321" s="27"/>
      <c r="M321" s="27"/>
      <c r="N321" s="27"/>
      <c r="O321" s="27"/>
    </row>
    <row r="322" spans="5:15" ht="16.5">
      <c r="E322" s="27"/>
      <c r="G322" s="27"/>
      <c r="H322" s="27"/>
      <c r="I322" s="27"/>
      <c r="J322" s="27"/>
      <c r="L322" s="27"/>
      <c r="M322" s="27"/>
      <c r="N322" s="27"/>
      <c r="O322" s="27"/>
    </row>
    <row r="323" spans="5:15" ht="16.5">
      <c r="E323" s="27"/>
      <c r="G323" s="27"/>
      <c r="H323" s="27"/>
      <c r="I323" s="27"/>
      <c r="J323" s="27"/>
      <c r="L323" s="27"/>
      <c r="M323" s="27"/>
      <c r="N323" s="27"/>
      <c r="O323" s="27"/>
    </row>
    <row r="324" spans="5:15" ht="16.5">
      <c r="E324" s="27"/>
      <c r="G324" s="27"/>
      <c r="H324" s="27"/>
      <c r="I324" s="27"/>
      <c r="J324" s="27"/>
      <c r="L324" s="27"/>
      <c r="M324" s="27"/>
      <c r="N324" s="27"/>
      <c r="O324" s="27"/>
    </row>
    <row r="325" spans="5:15" ht="16.5">
      <c r="E325" s="27"/>
      <c r="G325" s="27"/>
      <c r="H325" s="27"/>
      <c r="I325" s="27"/>
      <c r="J325" s="27"/>
      <c r="L325" s="27"/>
      <c r="M325" s="27"/>
      <c r="N325" s="27"/>
      <c r="O325" s="27"/>
    </row>
    <row r="326" spans="5:15" ht="16.5">
      <c r="E326" s="27"/>
      <c r="G326" s="27"/>
      <c r="H326" s="27"/>
      <c r="I326" s="27"/>
      <c r="J326" s="27"/>
      <c r="L326" s="27"/>
      <c r="M326" s="27"/>
      <c r="N326" s="27"/>
      <c r="O326" s="27"/>
    </row>
    <row r="327" spans="5:15" ht="16.5">
      <c r="E327" s="27"/>
      <c r="G327" s="27"/>
      <c r="H327" s="27"/>
      <c r="I327" s="27"/>
      <c r="J327" s="27"/>
      <c r="L327" s="27"/>
      <c r="M327" s="27"/>
      <c r="N327" s="27"/>
      <c r="O327" s="27"/>
    </row>
    <row r="328" spans="5:15" ht="16.5">
      <c r="E328" s="27"/>
      <c r="G328" s="27"/>
      <c r="H328" s="27"/>
      <c r="I328" s="27"/>
      <c r="J328" s="27"/>
      <c r="L328" s="27"/>
      <c r="M328" s="27"/>
      <c r="N328" s="27"/>
      <c r="O328" s="27"/>
    </row>
    <row r="329" spans="5:15" ht="16.5">
      <c r="E329" s="27"/>
      <c r="G329" s="27"/>
      <c r="H329" s="27"/>
      <c r="I329" s="27"/>
      <c r="J329" s="27"/>
      <c r="L329" s="27"/>
      <c r="M329" s="27"/>
      <c r="N329" s="27"/>
      <c r="O329" s="27"/>
    </row>
    <row r="330" spans="5:15" ht="16.5">
      <c r="E330" s="27"/>
      <c r="G330" s="27"/>
      <c r="H330" s="27"/>
      <c r="I330" s="27"/>
      <c r="J330" s="27"/>
      <c r="L330" s="27"/>
      <c r="M330" s="27"/>
      <c r="N330" s="27"/>
      <c r="O330" s="27"/>
    </row>
    <row r="331" spans="5:15" ht="16.5">
      <c r="E331" s="27"/>
      <c r="G331" s="27"/>
      <c r="H331" s="27"/>
      <c r="I331" s="27"/>
      <c r="J331" s="27"/>
      <c r="L331" s="27"/>
      <c r="M331" s="27"/>
      <c r="N331" s="27"/>
      <c r="O331" s="27"/>
    </row>
    <row r="332" spans="5:15" ht="16.5">
      <c r="E332" s="27"/>
      <c r="G332" s="27"/>
      <c r="H332" s="27"/>
      <c r="I332" s="27"/>
      <c r="J332" s="27"/>
      <c r="L332" s="27"/>
      <c r="M332" s="27"/>
      <c r="N332" s="27"/>
      <c r="O332" s="27"/>
    </row>
    <row r="333" spans="5:15" ht="16.5">
      <c r="E333" s="27"/>
      <c r="G333" s="27"/>
      <c r="H333" s="27"/>
      <c r="I333" s="27"/>
      <c r="J333" s="27"/>
      <c r="L333" s="27"/>
      <c r="M333" s="27"/>
      <c r="N333" s="27"/>
      <c r="O333" s="27"/>
    </row>
    <row r="334" spans="5:15" ht="16.5">
      <c r="E334" s="27"/>
      <c r="G334" s="27"/>
      <c r="H334" s="27"/>
      <c r="I334" s="27"/>
      <c r="J334" s="27"/>
      <c r="L334" s="27"/>
      <c r="M334" s="27"/>
      <c r="N334" s="27"/>
      <c r="O334" s="27"/>
    </row>
    <row r="335" spans="5:15" ht="16.5">
      <c r="E335" s="27"/>
      <c r="G335" s="27"/>
      <c r="H335" s="27"/>
      <c r="I335" s="27"/>
      <c r="J335" s="27"/>
      <c r="L335" s="27"/>
      <c r="M335" s="27"/>
      <c r="N335" s="27"/>
      <c r="O335" s="27"/>
    </row>
    <row r="336" spans="5:15" ht="16.5">
      <c r="E336" s="27"/>
      <c r="G336" s="27"/>
      <c r="H336" s="27"/>
      <c r="I336" s="27"/>
      <c r="J336" s="27"/>
      <c r="L336" s="27"/>
      <c r="M336" s="27"/>
      <c r="N336" s="27"/>
      <c r="O336" s="27"/>
    </row>
    <row r="337" spans="5:15" ht="16.5">
      <c r="E337" s="27"/>
      <c r="G337" s="27"/>
      <c r="H337" s="27"/>
      <c r="I337" s="27"/>
      <c r="J337" s="27"/>
      <c r="L337" s="27"/>
      <c r="M337" s="27"/>
      <c r="N337" s="27"/>
      <c r="O337" s="27"/>
    </row>
    <row r="338" spans="5:15" ht="16.5">
      <c r="E338" s="27"/>
      <c r="G338" s="27"/>
      <c r="H338" s="27"/>
      <c r="I338" s="27"/>
      <c r="J338" s="27"/>
      <c r="L338" s="27"/>
      <c r="M338" s="27"/>
      <c r="N338" s="27"/>
      <c r="O338" s="27"/>
    </row>
    <row r="339" spans="5:15" ht="16.5">
      <c r="E339" s="27"/>
      <c r="G339" s="27"/>
      <c r="H339" s="27"/>
      <c r="I339" s="27"/>
      <c r="J339" s="27"/>
      <c r="L339" s="27"/>
      <c r="M339" s="27"/>
      <c r="N339" s="27"/>
      <c r="O339" s="27"/>
    </row>
    <row r="340" spans="5:15" ht="16.5">
      <c r="E340" s="27"/>
      <c r="G340" s="27"/>
      <c r="H340" s="27"/>
      <c r="I340" s="27"/>
      <c r="J340" s="27"/>
      <c r="L340" s="27"/>
      <c r="M340" s="27"/>
      <c r="N340" s="27"/>
      <c r="O340" s="27"/>
    </row>
    <row r="341" spans="5:15" ht="16.5">
      <c r="E341" s="27"/>
      <c r="G341" s="27"/>
      <c r="H341" s="27"/>
      <c r="I341" s="27"/>
      <c r="J341" s="27"/>
      <c r="L341" s="27"/>
      <c r="M341" s="27"/>
      <c r="N341" s="27"/>
      <c r="O341" s="27"/>
    </row>
    <row r="342" spans="5:15" ht="16.5">
      <c r="E342" s="27"/>
      <c r="G342" s="27"/>
      <c r="H342" s="27"/>
      <c r="I342" s="27"/>
      <c r="J342" s="27"/>
      <c r="L342" s="27"/>
      <c r="M342" s="27"/>
      <c r="N342" s="27"/>
      <c r="O342" s="27"/>
    </row>
    <row r="343" spans="5:15" ht="16.5">
      <c r="E343" s="27"/>
      <c r="G343" s="27"/>
      <c r="H343" s="27"/>
      <c r="I343" s="27"/>
      <c r="J343" s="27"/>
      <c r="L343" s="27"/>
      <c r="M343" s="27"/>
      <c r="N343" s="27"/>
      <c r="O343" s="27"/>
    </row>
    <row r="344" spans="5:15" ht="16.5">
      <c r="E344" s="27"/>
      <c r="G344" s="27"/>
      <c r="H344" s="27"/>
      <c r="I344" s="27"/>
      <c r="J344" s="27"/>
      <c r="L344" s="27"/>
      <c r="M344" s="27"/>
      <c r="N344" s="27"/>
      <c r="O344" s="27"/>
    </row>
    <row r="345" spans="5:15" ht="16.5">
      <c r="E345" s="27"/>
      <c r="G345" s="27"/>
      <c r="H345" s="27"/>
      <c r="I345" s="27"/>
      <c r="J345" s="27"/>
      <c r="L345" s="27"/>
      <c r="M345" s="27"/>
      <c r="N345" s="27"/>
      <c r="O345" s="27"/>
    </row>
    <row r="346" spans="5:15" ht="16.5">
      <c r="E346" s="27"/>
      <c r="G346" s="27"/>
      <c r="H346" s="27"/>
      <c r="I346" s="27"/>
      <c r="J346" s="27"/>
      <c r="L346" s="27"/>
      <c r="M346" s="27"/>
      <c r="N346" s="27"/>
      <c r="O346" s="27"/>
    </row>
    <row r="347" spans="5:15" ht="16.5">
      <c r="E347" s="27"/>
      <c r="G347" s="27"/>
      <c r="H347" s="27"/>
      <c r="I347" s="27"/>
      <c r="J347" s="27"/>
      <c r="L347" s="27"/>
      <c r="M347" s="27"/>
      <c r="N347" s="27"/>
      <c r="O347" s="27"/>
    </row>
    <row r="348" spans="5:15" ht="16.5">
      <c r="E348" s="27"/>
      <c r="G348" s="27"/>
      <c r="H348" s="27"/>
      <c r="I348" s="27"/>
      <c r="J348" s="27"/>
      <c r="L348" s="27"/>
      <c r="M348" s="27"/>
      <c r="N348" s="27"/>
      <c r="O348" s="27"/>
    </row>
    <row r="349" spans="5:15" ht="16.5">
      <c r="E349" s="27"/>
      <c r="G349" s="27"/>
      <c r="H349" s="27"/>
      <c r="I349" s="27"/>
      <c r="J349" s="27"/>
      <c r="L349" s="27"/>
      <c r="M349" s="27"/>
      <c r="N349" s="27"/>
      <c r="O349" s="27"/>
    </row>
    <row r="350" spans="5:15" ht="16.5">
      <c r="E350" s="27"/>
      <c r="G350" s="27"/>
      <c r="H350" s="27"/>
      <c r="I350" s="27"/>
      <c r="J350" s="27"/>
      <c r="L350" s="27"/>
      <c r="M350" s="27"/>
      <c r="N350" s="27"/>
      <c r="O350" s="27"/>
    </row>
    <row r="351" spans="5:15" ht="16.5">
      <c r="E351" s="27"/>
      <c r="G351" s="27"/>
      <c r="H351" s="27"/>
      <c r="I351" s="27"/>
      <c r="J351" s="27"/>
      <c r="L351" s="27"/>
      <c r="M351" s="27"/>
      <c r="N351" s="27"/>
      <c r="O351" s="27"/>
    </row>
    <row r="352" spans="5:15" ht="16.5">
      <c r="E352" s="27"/>
      <c r="G352" s="27"/>
      <c r="H352" s="27"/>
      <c r="I352" s="27"/>
      <c r="J352" s="27"/>
      <c r="L352" s="27"/>
      <c r="M352" s="27"/>
      <c r="N352" s="27"/>
      <c r="O352" s="27"/>
    </row>
    <row r="353" spans="5:15" ht="16.5">
      <c r="E353" s="27"/>
      <c r="G353" s="27"/>
      <c r="H353" s="27"/>
      <c r="I353" s="27"/>
      <c r="J353" s="27"/>
      <c r="L353" s="27"/>
      <c r="M353" s="27"/>
      <c r="N353" s="27"/>
      <c r="O353" s="27"/>
    </row>
    <row r="354" spans="5:15" ht="16.5">
      <c r="E354" s="27"/>
      <c r="G354" s="27"/>
      <c r="H354" s="27"/>
      <c r="I354" s="27"/>
      <c r="J354" s="27"/>
      <c r="L354" s="27"/>
      <c r="M354" s="27"/>
      <c r="N354" s="27"/>
      <c r="O354" s="27"/>
    </row>
    <row r="355" spans="5:15" ht="16.5">
      <c r="E355" s="27"/>
      <c r="G355" s="27"/>
      <c r="H355" s="27"/>
      <c r="I355" s="27"/>
      <c r="J355" s="27"/>
      <c r="L355" s="27"/>
      <c r="M355" s="27"/>
      <c r="N355" s="27"/>
      <c r="O355" s="27"/>
    </row>
    <row r="356" spans="5:15" ht="16.5">
      <c r="E356" s="27"/>
      <c r="G356" s="27"/>
      <c r="H356" s="27"/>
      <c r="I356" s="27"/>
      <c r="J356" s="27"/>
      <c r="L356" s="27"/>
      <c r="M356" s="27"/>
      <c r="N356" s="27"/>
      <c r="O356" s="27"/>
    </row>
    <row r="357" spans="5:15" ht="16.5">
      <c r="E357" s="27"/>
      <c r="G357" s="27"/>
      <c r="H357" s="27"/>
      <c r="I357" s="27"/>
      <c r="J357" s="27"/>
      <c r="L357" s="27"/>
      <c r="M357" s="27"/>
      <c r="N357" s="27"/>
      <c r="O357" s="27"/>
    </row>
    <row r="358" spans="5:15" ht="16.5">
      <c r="E358" s="27"/>
      <c r="G358" s="27"/>
      <c r="H358" s="27"/>
      <c r="I358" s="27"/>
      <c r="J358" s="27"/>
      <c r="L358" s="27"/>
      <c r="M358" s="27"/>
      <c r="N358" s="27"/>
      <c r="O358" s="27"/>
    </row>
    <row r="359" spans="5:15" ht="16.5">
      <c r="E359" s="27"/>
      <c r="G359" s="27"/>
      <c r="H359" s="27"/>
      <c r="I359" s="27"/>
      <c r="J359" s="27"/>
      <c r="L359" s="27"/>
      <c r="M359" s="27"/>
      <c r="N359" s="27"/>
      <c r="O359" s="27"/>
    </row>
    <row r="360" spans="5:15" ht="16.5">
      <c r="E360" s="27"/>
      <c r="G360" s="27"/>
      <c r="H360" s="27"/>
      <c r="I360" s="27"/>
      <c r="J360" s="27"/>
      <c r="L360" s="27"/>
      <c r="M360" s="27"/>
      <c r="N360" s="27"/>
      <c r="O360" s="27"/>
    </row>
    <row r="361" spans="5:15" ht="16.5">
      <c r="E361" s="27"/>
      <c r="G361" s="27"/>
      <c r="H361" s="27"/>
      <c r="I361" s="27"/>
      <c r="J361" s="27"/>
      <c r="L361" s="27"/>
      <c r="M361" s="27"/>
      <c r="N361" s="27"/>
      <c r="O361" s="27"/>
    </row>
    <row r="362" spans="5:15" ht="16.5">
      <c r="E362" s="27"/>
      <c r="G362" s="27"/>
      <c r="H362" s="27"/>
      <c r="I362" s="27"/>
      <c r="J362" s="27"/>
      <c r="L362" s="27"/>
      <c r="M362" s="27"/>
      <c r="N362" s="27"/>
      <c r="O362" s="27"/>
    </row>
    <row r="363" spans="5:15" ht="16.5">
      <c r="E363" s="27"/>
      <c r="G363" s="27"/>
      <c r="H363" s="27"/>
      <c r="I363" s="27"/>
      <c r="J363" s="27"/>
      <c r="L363" s="27"/>
      <c r="M363" s="27"/>
      <c r="N363" s="27"/>
      <c r="O363" s="27"/>
    </row>
    <row r="364" spans="5:15" ht="16.5">
      <c r="E364" s="27"/>
      <c r="G364" s="27"/>
      <c r="H364" s="27"/>
      <c r="I364" s="27"/>
      <c r="J364" s="27"/>
      <c r="L364" s="27"/>
      <c r="M364" s="27"/>
      <c r="N364" s="27"/>
      <c r="O364" s="27"/>
    </row>
    <row r="365" spans="5:15" ht="16.5">
      <c r="E365" s="27"/>
      <c r="G365" s="27"/>
      <c r="H365" s="27"/>
      <c r="I365" s="27"/>
      <c r="J365" s="27"/>
      <c r="L365" s="27"/>
      <c r="M365" s="27"/>
      <c r="N365" s="27"/>
      <c r="O365" s="27"/>
    </row>
    <row r="366" spans="5:15" ht="16.5">
      <c r="E366" s="27"/>
      <c r="G366" s="27"/>
      <c r="H366" s="27"/>
      <c r="I366" s="27"/>
      <c r="J366" s="27"/>
      <c r="L366" s="27"/>
      <c r="M366" s="27"/>
      <c r="N366" s="27"/>
      <c r="O366" s="27"/>
    </row>
    <row r="367" spans="5:15" ht="16.5">
      <c r="E367" s="27"/>
      <c r="G367" s="27"/>
      <c r="H367" s="27"/>
      <c r="I367" s="27"/>
      <c r="J367" s="27"/>
      <c r="L367" s="27"/>
      <c r="M367" s="27"/>
      <c r="N367" s="27"/>
      <c r="O367" s="27"/>
    </row>
    <row r="368" spans="5:15" ht="16.5">
      <c r="E368" s="27"/>
      <c r="G368" s="27"/>
      <c r="H368" s="27"/>
      <c r="I368" s="27"/>
      <c r="J368" s="27"/>
      <c r="L368" s="27"/>
      <c r="M368" s="27"/>
      <c r="N368" s="27"/>
      <c r="O368" s="27"/>
    </row>
    <row r="369" spans="5:15" ht="16.5">
      <c r="E369" s="27"/>
      <c r="G369" s="27"/>
      <c r="H369" s="27"/>
      <c r="I369" s="27"/>
      <c r="J369" s="27"/>
      <c r="L369" s="27"/>
      <c r="M369" s="27"/>
      <c r="N369" s="27"/>
      <c r="O369" s="27"/>
    </row>
    <row r="370" spans="5:15" ht="16.5">
      <c r="E370" s="27"/>
      <c r="G370" s="27"/>
      <c r="H370" s="27"/>
      <c r="I370" s="27"/>
      <c r="J370" s="27"/>
      <c r="L370" s="27"/>
      <c r="M370" s="27"/>
      <c r="N370" s="27"/>
      <c r="O370" s="27"/>
    </row>
    <row r="371" spans="5:15" ht="16.5">
      <c r="E371" s="27"/>
      <c r="G371" s="27"/>
      <c r="H371" s="27"/>
      <c r="I371" s="27"/>
      <c r="J371" s="27"/>
      <c r="L371" s="27"/>
      <c r="M371" s="27"/>
      <c r="N371" s="27"/>
      <c r="O371" s="27"/>
    </row>
    <row r="372" spans="8:15" ht="16.5">
      <c r="H372" s="27"/>
      <c r="I372" s="27"/>
      <c r="J372" s="27"/>
      <c r="L372" s="27"/>
      <c r="M372" s="27"/>
      <c r="N372" s="27"/>
      <c r="O372" s="27"/>
    </row>
    <row r="373" spans="8:15" ht="16.5">
      <c r="H373" s="27"/>
      <c r="I373" s="27"/>
      <c r="J373" s="27"/>
      <c r="L373" s="27"/>
      <c r="M373" s="27"/>
      <c r="N373" s="27"/>
      <c r="O373" s="27"/>
    </row>
    <row r="374" spans="8:15" ht="16.5">
      <c r="H374" s="27"/>
      <c r="I374" s="27"/>
      <c r="J374" s="27"/>
      <c r="L374" s="27"/>
      <c r="M374" s="27"/>
      <c r="N374" s="27"/>
      <c r="O374" s="27"/>
    </row>
    <row r="375" spans="8:15" ht="16.5">
      <c r="H375" s="27"/>
      <c r="I375" s="27"/>
      <c r="J375" s="27"/>
      <c r="L375" s="27"/>
      <c r="M375" s="27"/>
      <c r="N375" s="27"/>
      <c r="O375" s="27"/>
    </row>
    <row r="376" spans="8:15" ht="16.5">
      <c r="H376" s="27"/>
      <c r="I376" s="27"/>
      <c r="J376" s="27"/>
      <c r="L376" s="27"/>
      <c r="M376" s="27"/>
      <c r="N376" s="27"/>
      <c r="O376" s="27"/>
    </row>
    <row r="377" spans="8:15" ht="16.5">
      <c r="H377" s="27"/>
      <c r="I377" s="27"/>
      <c r="J377" s="27"/>
      <c r="L377" s="27"/>
      <c r="M377" s="27"/>
      <c r="N377" s="27"/>
      <c r="O377" s="27"/>
    </row>
    <row r="378" spans="8:15" ht="16.5">
      <c r="H378" s="27"/>
      <c r="I378" s="27"/>
      <c r="J378" s="27"/>
      <c r="L378" s="27"/>
      <c r="M378" s="27"/>
      <c r="N378" s="27"/>
      <c r="O378" s="27"/>
    </row>
    <row r="379" spans="8:15" ht="16.5">
      <c r="H379" s="27"/>
      <c r="I379" s="27"/>
      <c r="J379" s="27"/>
      <c r="L379" s="27"/>
      <c r="M379" s="27"/>
      <c r="N379" s="27"/>
      <c r="O379" s="27"/>
    </row>
    <row r="380" spans="8:15" ht="16.5">
      <c r="H380" s="27"/>
      <c r="I380" s="27"/>
      <c r="J380" s="27"/>
      <c r="L380" s="27"/>
      <c r="M380" s="27"/>
      <c r="N380" s="27"/>
      <c r="O380" s="27"/>
    </row>
    <row r="381" spans="8:15" ht="16.5">
      <c r="H381" s="27"/>
      <c r="I381" s="27"/>
      <c r="J381" s="27"/>
      <c r="L381" s="27"/>
      <c r="M381" s="27"/>
      <c r="N381" s="27"/>
      <c r="O381" s="27"/>
    </row>
    <row r="382" spans="8:15" ht="16.5">
      <c r="H382" s="27"/>
      <c r="I382" s="27"/>
      <c r="J382" s="27"/>
      <c r="L382" s="27"/>
      <c r="M382" s="27"/>
      <c r="N382" s="27"/>
      <c r="O382" s="27"/>
    </row>
    <row r="383" spans="8:15" ht="16.5">
      <c r="H383" s="27"/>
      <c r="I383" s="27"/>
      <c r="J383" s="27"/>
      <c r="L383" s="27"/>
      <c r="M383" s="27"/>
      <c r="N383" s="27"/>
      <c r="O383" s="27"/>
    </row>
    <row r="384" spans="8:15" ht="16.5">
      <c r="H384" s="27"/>
      <c r="I384" s="27"/>
      <c r="J384" s="27"/>
      <c r="L384" s="27"/>
      <c r="M384" s="27"/>
      <c r="N384" s="27"/>
      <c r="O384" s="27"/>
    </row>
    <row r="385" spans="8:15" ht="16.5">
      <c r="H385" s="27"/>
      <c r="I385" s="27"/>
      <c r="J385" s="27"/>
      <c r="L385" s="27"/>
      <c r="M385" s="27"/>
      <c r="N385" s="27"/>
      <c r="O385" s="27"/>
    </row>
    <row r="386" spans="8:15" ht="16.5">
      <c r="H386" s="27"/>
      <c r="I386" s="27"/>
      <c r="J386" s="27"/>
      <c r="L386" s="27"/>
      <c r="M386" s="27"/>
      <c r="N386" s="27"/>
      <c r="O386" s="27"/>
    </row>
    <row r="387" spans="8:15" ht="16.5">
      <c r="H387" s="27"/>
      <c r="I387" s="27"/>
      <c r="J387" s="27"/>
      <c r="L387" s="27"/>
      <c r="M387" s="27"/>
      <c r="N387" s="27"/>
      <c r="O387" s="27"/>
    </row>
    <row r="388" spans="8:15" ht="16.5">
      <c r="H388" s="27"/>
      <c r="I388" s="27"/>
      <c r="J388" s="27"/>
      <c r="L388" s="27"/>
      <c r="M388" s="27"/>
      <c r="N388" s="27"/>
      <c r="O388" s="27"/>
    </row>
    <row r="389" spans="8:15" ht="16.5">
      <c r="H389" s="27"/>
      <c r="I389" s="27"/>
      <c r="J389" s="27"/>
      <c r="L389" s="27"/>
      <c r="M389" s="27"/>
      <c r="N389" s="27"/>
      <c r="O389" s="27"/>
    </row>
    <row r="390" spans="8:15" ht="16.5">
      <c r="H390" s="27"/>
      <c r="I390" s="27"/>
      <c r="J390" s="27"/>
      <c r="L390" s="27"/>
      <c r="M390" s="27"/>
      <c r="N390" s="27"/>
      <c r="O390" s="27"/>
    </row>
    <row r="391" spans="8:15" ht="16.5">
      <c r="H391" s="27"/>
      <c r="I391" s="27"/>
      <c r="J391" s="27"/>
      <c r="L391" s="27"/>
      <c r="M391" s="27"/>
      <c r="N391" s="27"/>
      <c r="O391" s="27"/>
    </row>
    <row r="392" spans="8:15" ht="16.5">
      <c r="H392" s="27"/>
      <c r="I392" s="27"/>
      <c r="J392" s="27"/>
      <c r="L392" s="27"/>
      <c r="M392" s="27"/>
      <c r="N392" s="27"/>
      <c r="O392" s="27"/>
    </row>
    <row r="393" spans="8:15" ht="16.5">
      <c r="H393" s="27"/>
      <c r="I393" s="27"/>
      <c r="J393" s="27"/>
      <c r="L393" s="27"/>
      <c r="M393" s="27"/>
      <c r="N393" s="27"/>
      <c r="O393" s="27"/>
    </row>
    <row r="394" spans="8:15" ht="16.5">
      <c r="H394" s="27"/>
      <c r="I394" s="27"/>
      <c r="J394" s="27"/>
      <c r="L394" s="27"/>
      <c r="M394" s="27"/>
      <c r="N394" s="27"/>
      <c r="O394" s="27"/>
    </row>
    <row r="395" spans="8:15" ht="16.5">
      <c r="H395" s="27"/>
      <c r="I395" s="27"/>
      <c r="J395" s="27"/>
      <c r="L395" s="27"/>
      <c r="M395" s="27"/>
      <c r="N395" s="27"/>
      <c r="O395" s="27"/>
    </row>
    <row r="396" spans="8:15" ht="16.5">
      <c r="H396" s="27"/>
      <c r="I396" s="27"/>
      <c r="J396" s="27"/>
      <c r="L396" s="27"/>
      <c r="M396" s="27"/>
      <c r="N396" s="27"/>
      <c r="O396" s="27"/>
    </row>
    <row r="397" spans="8:15" ht="16.5">
      <c r="H397" s="27"/>
      <c r="I397" s="27"/>
      <c r="J397" s="27"/>
      <c r="L397" s="27"/>
      <c r="M397" s="27"/>
      <c r="N397" s="27"/>
      <c r="O397" s="27"/>
    </row>
    <row r="398" spans="8:15" ht="16.5">
      <c r="H398" s="27"/>
      <c r="I398" s="27"/>
      <c r="J398" s="27"/>
      <c r="L398" s="27"/>
      <c r="M398" s="27"/>
      <c r="N398" s="27"/>
      <c r="O398" s="27"/>
    </row>
    <row r="399" spans="8:15" ht="16.5">
      <c r="H399" s="27"/>
      <c r="I399" s="27"/>
      <c r="J399" s="27"/>
      <c r="L399" s="27"/>
      <c r="M399" s="27"/>
      <c r="N399" s="27"/>
      <c r="O399" s="27"/>
    </row>
    <row r="400" spans="8:15" ht="16.5">
      <c r="H400" s="27"/>
      <c r="I400" s="27"/>
      <c r="J400" s="27"/>
      <c r="L400" s="27"/>
      <c r="M400" s="27"/>
      <c r="N400" s="27"/>
      <c r="O400" s="27"/>
    </row>
    <row r="401" spans="8:15" ht="16.5">
      <c r="H401" s="27"/>
      <c r="I401" s="27"/>
      <c r="J401" s="27"/>
      <c r="L401" s="27"/>
      <c r="M401" s="27"/>
      <c r="N401" s="27"/>
      <c r="O401" s="27"/>
    </row>
    <row r="402" spans="8:15" ht="16.5">
      <c r="H402" s="27"/>
      <c r="I402" s="27"/>
      <c r="J402" s="27"/>
      <c r="L402" s="27"/>
      <c r="M402" s="27"/>
      <c r="N402" s="27"/>
      <c r="O402" s="27"/>
    </row>
    <row r="403" spans="8:15" ht="16.5">
      <c r="H403" s="27"/>
      <c r="I403" s="27"/>
      <c r="J403" s="27"/>
      <c r="L403" s="27"/>
      <c r="M403" s="27"/>
      <c r="N403" s="27"/>
      <c r="O403" s="27"/>
    </row>
    <row r="404" spans="8:15" ht="16.5">
      <c r="H404" s="27"/>
      <c r="I404" s="27"/>
      <c r="J404" s="27"/>
      <c r="L404" s="27"/>
      <c r="M404" s="27"/>
      <c r="N404" s="27"/>
      <c r="O404" s="27"/>
    </row>
    <row r="405" spans="8:15" ht="16.5">
      <c r="H405" s="27"/>
      <c r="I405" s="27"/>
      <c r="J405" s="27"/>
      <c r="L405" s="27"/>
      <c r="M405" s="27"/>
      <c r="N405" s="27"/>
      <c r="O405" s="27"/>
    </row>
    <row r="406" spans="8:15" ht="16.5">
      <c r="H406" s="27"/>
      <c r="I406" s="27"/>
      <c r="J406" s="27"/>
      <c r="L406" s="27"/>
      <c r="M406" s="27"/>
      <c r="N406" s="27"/>
      <c r="O406" s="27"/>
    </row>
    <row r="407" spans="8:15" ht="16.5">
      <c r="H407" s="27"/>
      <c r="I407" s="27"/>
      <c r="J407" s="27"/>
      <c r="L407" s="27"/>
      <c r="M407" s="27"/>
      <c r="N407" s="27"/>
      <c r="O407" s="27"/>
    </row>
    <row r="408" spans="8:15" ht="16.5">
      <c r="H408" s="27"/>
      <c r="I408" s="27"/>
      <c r="J408" s="27"/>
      <c r="L408" s="27"/>
      <c r="M408" s="27"/>
      <c r="N408" s="27"/>
      <c r="O408" s="27"/>
    </row>
    <row r="409" spans="8:15" ht="16.5">
      <c r="H409" s="27"/>
      <c r="I409" s="27"/>
      <c r="J409" s="27"/>
      <c r="L409" s="27"/>
      <c r="M409" s="27"/>
      <c r="N409" s="27"/>
      <c r="O409" s="27"/>
    </row>
    <row r="410" spans="8:15" ht="16.5">
      <c r="H410" s="27"/>
      <c r="I410" s="27"/>
      <c r="J410" s="27"/>
      <c r="L410" s="27"/>
      <c r="M410" s="27"/>
      <c r="N410" s="27"/>
      <c r="O410" s="27"/>
    </row>
    <row r="411" spans="8:15" ht="16.5">
      <c r="H411" s="27"/>
      <c r="I411" s="27"/>
      <c r="J411" s="27"/>
      <c r="L411" s="27"/>
      <c r="M411" s="27"/>
      <c r="N411" s="27"/>
      <c r="O411" s="27"/>
    </row>
    <row r="412" spans="8:15" ht="16.5">
      <c r="H412" s="27"/>
      <c r="I412" s="27"/>
      <c r="J412" s="27"/>
      <c r="L412" s="27"/>
      <c r="M412" s="27"/>
      <c r="N412" s="27"/>
      <c r="O412" s="27"/>
    </row>
    <row r="413" spans="8:15" ht="16.5">
      <c r="H413" s="27"/>
      <c r="I413" s="27"/>
      <c r="J413" s="27"/>
      <c r="L413" s="27"/>
      <c r="M413" s="27"/>
      <c r="N413" s="27"/>
      <c r="O413" s="27"/>
    </row>
    <row r="414" spans="8:15" ht="16.5">
      <c r="H414" s="27"/>
      <c r="I414" s="27"/>
      <c r="J414" s="27"/>
      <c r="L414" s="27"/>
      <c r="M414" s="27"/>
      <c r="N414" s="27"/>
      <c r="O414" s="27"/>
    </row>
    <row r="415" spans="8:15" ht="16.5">
      <c r="H415" s="27"/>
      <c r="I415" s="27"/>
      <c r="J415" s="27"/>
      <c r="L415" s="27"/>
      <c r="M415" s="27"/>
      <c r="N415" s="27"/>
      <c r="O415" s="27"/>
    </row>
    <row r="416" spans="8:15" ht="16.5">
      <c r="H416" s="27"/>
      <c r="I416" s="27"/>
      <c r="J416" s="27"/>
      <c r="L416" s="27"/>
      <c r="M416" s="27"/>
      <c r="N416" s="27"/>
      <c r="O416" s="27"/>
    </row>
    <row r="417" spans="8:15" ht="16.5">
      <c r="H417" s="27"/>
      <c r="I417" s="27"/>
      <c r="J417" s="27"/>
      <c r="L417" s="27"/>
      <c r="M417" s="27"/>
      <c r="N417" s="27"/>
      <c r="O417" s="27"/>
    </row>
    <row r="418" spans="8:15" ht="16.5">
      <c r="H418" s="27"/>
      <c r="I418" s="27"/>
      <c r="J418" s="27"/>
      <c r="L418" s="27"/>
      <c r="M418" s="27"/>
      <c r="N418" s="27"/>
      <c r="O418" s="27"/>
    </row>
    <row r="419" spans="8:15" ht="16.5">
      <c r="H419" s="27"/>
      <c r="I419" s="27"/>
      <c r="J419" s="27"/>
      <c r="L419" s="27"/>
      <c r="M419" s="27"/>
      <c r="N419" s="27"/>
      <c r="O419" s="27"/>
    </row>
    <row r="420" spans="8:15" ht="16.5">
      <c r="H420" s="27"/>
      <c r="I420" s="27"/>
      <c r="J420" s="27"/>
      <c r="L420" s="27"/>
      <c r="M420" s="27"/>
      <c r="N420" s="27"/>
      <c r="O420" s="27"/>
    </row>
    <row r="421" spans="8:15" ht="16.5">
      <c r="H421" s="27"/>
      <c r="I421" s="27"/>
      <c r="J421" s="27"/>
      <c r="L421" s="27"/>
      <c r="M421" s="27"/>
      <c r="N421" s="27"/>
      <c r="O421" s="27"/>
    </row>
    <row r="422" spans="8:15" ht="16.5">
      <c r="H422" s="27"/>
      <c r="I422" s="27"/>
      <c r="J422" s="27"/>
      <c r="L422" s="27"/>
      <c r="M422" s="27"/>
      <c r="N422" s="27"/>
      <c r="O422" s="27"/>
    </row>
    <row r="423" spans="8:15" ht="16.5">
      <c r="H423" s="27"/>
      <c r="I423" s="27"/>
      <c r="J423" s="27"/>
      <c r="L423" s="27"/>
      <c r="M423" s="27"/>
      <c r="N423" s="27"/>
      <c r="O423" s="27"/>
    </row>
  </sheetData>
  <mergeCells count="55">
    <mergeCell ref="AE40:AI40"/>
    <mergeCell ref="A33:C33"/>
    <mergeCell ref="A34:C34"/>
    <mergeCell ref="A40:E40"/>
    <mergeCell ref="U40:Y40"/>
    <mergeCell ref="Z40:AD40"/>
    <mergeCell ref="U39:AD39"/>
    <mergeCell ref="K40:P40"/>
    <mergeCell ref="P34:Q34"/>
    <mergeCell ref="I28:J28"/>
    <mergeCell ref="K28:L28"/>
    <mergeCell ref="I29:J29"/>
    <mergeCell ref="K29:L29"/>
    <mergeCell ref="A29:C29"/>
    <mergeCell ref="P35:Q35"/>
    <mergeCell ref="A31:C31"/>
    <mergeCell ref="A32:C32"/>
    <mergeCell ref="I30:J30"/>
    <mergeCell ref="K30:L30"/>
    <mergeCell ref="K32:L32"/>
    <mergeCell ref="A28:C28"/>
    <mergeCell ref="A25:C25"/>
    <mergeCell ref="A26:C26"/>
    <mergeCell ref="A24:C24"/>
    <mergeCell ref="A23:C23"/>
    <mergeCell ref="H19:J20"/>
    <mergeCell ref="A12:C12"/>
    <mergeCell ref="A4:C4"/>
    <mergeCell ref="A5:C5"/>
    <mergeCell ref="A6:C6"/>
    <mergeCell ref="A7:C7"/>
    <mergeCell ref="A13:C13"/>
    <mergeCell ref="A19:C19"/>
    <mergeCell ref="A20:C20"/>
    <mergeCell ref="A8:C8"/>
    <mergeCell ref="A9:C9"/>
    <mergeCell ref="A21:C21"/>
    <mergeCell ref="A22:C22"/>
    <mergeCell ref="A14:C14"/>
    <mergeCell ref="A16:C16"/>
    <mergeCell ref="I27:J27"/>
    <mergeCell ref="K27:L27"/>
    <mergeCell ref="I24:J24"/>
    <mergeCell ref="K24:L24"/>
    <mergeCell ref="I25:J25"/>
    <mergeCell ref="H22:L22"/>
    <mergeCell ref="I23:J23"/>
    <mergeCell ref="K23:L23"/>
    <mergeCell ref="F40:J40"/>
    <mergeCell ref="K33:L33"/>
    <mergeCell ref="K34:L34"/>
    <mergeCell ref="K35:L35"/>
    <mergeCell ref="I26:J26"/>
    <mergeCell ref="K25:L25"/>
    <mergeCell ref="K26:L26"/>
  </mergeCells>
  <printOptions/>
  <pageMargins left="0.35433070866141736" right="0.35433070866141736" top="0.52" bottom="0.52" header="0.5118110236220472" footer="0.5118110236220472"/>
  <pageSetup horizontalDpi="600" verticalDpi="600" orientation="landscape" r:id="rId4"/>
  <drawing r:id="rId3"/>
  <legacyDrawing r:id="rId2"/>
  <oleObjects>
    <oleObject progId="Mathcad" shapeId="35591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CG423"/>
  <sheetViews>
    <sheetView workbookViewId="0" topLeftCell="A1">
      <selection activeCell="A4" sqref="A4:C5"/>
    </sheetView>
  </sheetViews>
  <sheetFormatPr defaultColWidth="9.140625" defaultRowHeight="12.75"/>
  <cols>
    <col min="1" max="1" width="5.140625" style="97" customWidth="1"/>
    <col min="2" max="2" width="7.421875" style="2" customWidth="1"/>
    <col min="3" max="3" width="6.8515625" style="11" customWidth="1"/>
    <col min="4" max="4" width="6.7109375" style="5" customWidth="1"/>
    <col min="5" max="5" width="8.7109375" style="3" customWidth="1"/>
    <col min="6" max="6" width="5.7109375" style="12" customWidth="1"/>
    <col min="7" max="9" width="6.00390625" style="2" customWidth="1"/>
    <col min="10" max="10" width="6.421875" style="2" customWidth="1"/>
    <col min="11" max="11" width="6.421875" style="11" customWidth="1"/>
    <col min="12" max="12" width="7.57421875" style="2" customWidth="1"/>
    <col min="13" max="13" width="7.28125" style="2" customWidth="1"/>
    <col min="14" max="14" width="7.00390625" style="2" customWidth="1"/>
    <col min="15" max="15" width="6.8515625" style="2" customWidth="1"/>
    <col min="16" max="16" width="6.421875" style="4" customWidth="1"/>
    <col min="17" max="17" width="6.8515625" style="18" customWidth="1"/>
    <col min="18" max="18" width="7.00390625" style="18" customWidth="1"/>
    <col min="19" max="19" width="7.00390625" style="26" customWidth="1"/>
    <col min="20" max="20" width="2.140625" style="26" customWidth="1"/>
    <col min="21" max="21" width="7.28125" style="26" customWidth="1"/>
    <col min="22" max="22" width="7.421875" style="26" customWidth="1"/>
    <col min="23" max="23" width="8.28125" style="26" customWidth="1"/>
    <col min="24" max="24" width="7.7109375" style="26" customWidth="1"/>
    <col min="25" max="28" width="8.00390625" style="26" bestFit="1" customWidth="1"/>
    <col min="29" max="29" width="7.7109375" style="26" customWidth="1"/>
    <col min="30" max="30" width="7.140625" style="0" customWidth="1"/>
    <col min="31" max="34" width="5.8515625" style="0" customWidth="1"/>
    <col min="35" max="35" width="6.421875" style="0" customWidth="1"/>
    <col min="36" max="76" width="8.7109375" style="0" customWidth="1"/>
    <col min="77" max="16384" width="8.7109375" style="2" customWidth="1"/>
  </cols>
  <sheetData>
    <row r="1" spans="1:16" ht="18">
      <c r="A1" s="96" t="s">
        <v>151</v>
      </c>
      <c r="C1" s="14"/>
      <c r="D1" s="1"/>
      <c r="E1" s="1"/>
      <c r="F1" s="179"/>
      <c r="G1" s="17"/>
      <c r="H1" s="5"/>
      <c r="I1" s="19"/>
      <c r="K1" s="85" t="s">
        <v>123</v>
      </c>
      <c r="L1" s="5"/>
      <c r="M1" s="5"/>
      <c r="P1" s="2"/>
    </row>
    <row r="2" spans="1:16" ht="16.5">
      <c r="A2" s="1" t="s">
        <v>155</v>
      </c>
      <c r="C2" s="14"/>
      <c r="D2" s="1"/>
      <c r="E2" s="1"/>
      <c r="F2" s="179"/>
      <c r="G2" s="17" t="s">
        <v>87</v>
      </c>
      <c r="H2" s="5"/>
      <c r="I2" s="19"/>
      <c r="K2" s="85"/>
      <c r="L2" s="5"/>
      <c r="M2" s="5"/>
      <c r="P2" s="2"/>
    </row>
    <row r="3" spans="1:10" ht="16.5">
      <c r="A3" s="97" t="s">
        <v>95</v>
      </c>
      <c r="I3" s="10"/>
      <c r="J3" s="10" t="s">
        <v>75</v>
      </c>
    </row>
    <row r="4" spans="1:9" ht="16.5">
      <c r="A4" s="151" t="s">
        <v>187</v>
      </c>
      <c r="B4" s="152"/>
      <c r="C4" s="152"/>
      <c r="D4" s="5" t="s">
        <v>101</v>
      </c>
      <c r="E4" s="3">
        <v>0.007642</v>
      </c>
      <c r="F4" s="12" t="s">
        <v>5</v>
      </c>
      <c r="H4" s="5"/>
      <c r="I4" s="10"/>
    </row>
    <row r="5" spans="1:10" ht="16.5">
      <c r="A5" s="151" t="s">
        <v>188</v>
      </c>
      <c r="B5" s="152"/>
      <c r="C5" s="152"/>
      <c r="D5" s="5" t="s">
        <v>1</v>
      </c>
      <c r="E5" s="3">
        <v>0.000844</v>
      </c>
      <c r="F5" s="12" t="s">
        <v>5</v>
      </c>
      <c r="J5" s="10" t="s">
        <v>76</v>
      </c>
    </row>
    <row r="6" spans="1:12" ht="16.5">
      <c r="A6" s="151" t="s">
        <v>0</v>
      </c>
      <c r="B6" s="152"/>
      <c r="C6" s="152"/>
      <c r="D6" s="5" t="s">
        <v>2</v>
      </c>
      <c r="E6" s="3">
        <v>0.1</v>
      </c>
      <c r="F6" s="12" t="s">
        <v>5</v>
      </c>
      <c r="H6" s="5"/>
      <c r="I6" s="10"/>
      <c r="L6" s="2" t="s">
        <v>15</v>
      </c>
    </row>
    <row r="7" spans="1:6" ht="16.5">
      <c r="A7" s="151" t="s">
        <v>3</v>
      </c>
      <c r="B7" s="152"/>
      <c r="C7" s="152"/>
      <c r="D7" s="5" t="s">
        <v>4</v>
      </c>
      <c r="E7" s="3">
        <v>0.02</v>
      </c>
      <c r="F7" s="4" t="s">
        <v>6</v>
      </c>
    </row>
    <row r="8" spans="1:10" ht="16.5">
      <c r="A8" s="151" t="s">
        <v>9</v>
      </c>
      <c r="B8" s="152"/>
      <c r="C8" s="152"/>
      <c r="D8" s="5" t="s">
        <v>10</v>
      </c>
      <c r="E8" s="3">
        <v>0.0001</v>
      </c>
      <c r="F8" s="4" t="s">
        <v>6</v>
      </c>
      <c r="H8" s="34"/>
      <c r="I8" s="29"/>
      <c r="J8" s="10" t="s">
        <v>77</v>
      </c>
    </row>
    <row r="9" spans="1:9" ht="16.5">
      <c r="A9" s="151" t="s">
        <v>7</v>
      </c>
      <c r="B9" s="152"/>
      <c r="C9" s="152"/>
      <c r="D9" s="5" t="s">
        <v>8</v>
      </c>
      <c r="E9" s="18">
        <v>36</v>
      </c>
      <c r="H9" s="35"/>
      <c r="I9" s="29"/>
    </row>
    <row r="10" spans="1:8" ht="18">
      <c r="A10" s="5" t="s">
        <v>142</v>
      </c>
      <c r="B10" s="6"/>
      <c r="C10" s="6"/>
      <c r="D10" s="5" t="s">
        <v>143</v>
      </c>
      <c r="E10" s="139">
        <f>0.825/2</f>
        <v>0.4125</v>
      </c>
      <c r="F10" s="12" t="s">
        <v>150</v>
      </c>
      <c r="H10" s="5" t="s">
        <v>78</v>
      </c>
    </row>
    <row r="11" spans="1:8" ht="18">
      <c r="A11" s="5" t="s">
        <v>144</v>
      </c>
      <c r="B11" s="6"/>
      <c r="C11" s="6"/>
      <c r="D11" s="5" t="s">
        <v>145</v>
      </c>
      <c r="E11" s="139">
        <f>E10*0.9</f>
        <v>0.37124999999999997</v>
      </c>
      <c r="F11" s="12" t="s">
        <v>150</v>
      </c>
      <c r="H11" s="5"/>
    </row>
    <row r="12" spans="1:12" ht="16.5">
      <c r="A12" s="151" t="s">
        <v>12</v>
      </c>
      <c r="B12" s="152"/>
      <c r="C12" s="152"/>
      <c r="D12" s="7" t="s">
        <v>41</v>
      </c>
      <c r="E12" s="3">
        <f>4*PI()*10^-7</f>
        <v>1.2566370614359173E-06</v>
      </c>
      <c r="F12" s="12" t="s">
        <v>13</v>
      </c>
      <c r="H12" s="5" t="s">
        <v>96</v>
      </c>
      <c r="L12" s="8"/>
    </row>
    <row r="13" spans="1:8" ht="16.5">
      <c r="A13" s="151" t="s">
        <v>16</v>
      </c>
      <c r="B13" s="152"/>
      <c r="C13" s="152"/>
      <c r="D13" s="7" t="s">
        <v>42</v>
      </c>
      <c r="E13" s="4">
        <v>0.88</v>
      </c>
      <c r="H13" s="21"/>
    </row>
    <row r="14" spans="1:8" ht="16.5">
      <c r="A14" s="151" t="s">
        <v>17</v>
      </c>
      <c r="B14" s="152"/>
      <c r="C14" s="152"/>
      <c r="D14" s="7" t="s">
        <v>18</v>
      </c>
      <c r="E14" s="4">
        <v>0.847</v>
      </c>
      <c r="H14" s="21"/>
    </row>
    <row r="15" spans="1:8" ht="16.5">
      <c r="A15" s="97" t="s">
        <v>49</v>
      </c>
      <c r="B15" s="6"/>
      <c r="C15" s="6"/>
      <c r="D15" s="5" t="s">
        <v>50</v>
      </c>
      <c r="E15" s="4">
        <v>1.4</v>
      </c>
      <c r="H15" s="5" t="s">
        <v>79</v>
      </c>
    </row>
    <row r="16" spans="1:5" ht="16.5">
      <c r="A16" s="151" t="s">
        <v>19</v>
      </c>
      <c r="B16" s="152"/>
      <c r="C16" s="152"/>
      <c r="D16" s="7" t="s">
        <v>43</v>
      </c>
      <c r="E16" s="4">
        <f>1/(1+E15)</f>
        <v>0.4166666666666667</v>
      </c>
    </row>
    <row r="17" spans="1:8" ht="18.75">
      <c r="A17" s="97" t="s">
        <v>81</v>
      </c>
      <c r="B17" s="29"/>
      <c r="C17" s="29"/>
      <c r="D17" s="22" t="s">
        <v>83</v>
      </c>
      <c r="E17" s="17">
        <v>1.24E-10</v>
      </c>
      <c r="F17" s="12" t="s">
        <v>11</v>
      </c>
      <c r="H17" s="5" t="s">
        <v>97</v>
      </c>
    </row>
    <row r="18" spans="1:76" ht="18.75">
      <c r="A18" s="97" t="s">
        <v>82</v>
      </c>
      <c r="B18" s="29"/>
      <c r="C18" s="29"/>
      <c r="D18" s="22" t="s">
        <v>84</v>
      </c>
      <c r="E18" s="17">
        <v>9E-11</v>
      </c>
      <c r="F18" s="12" t="s">
        <v>80</v>
      </c>
      <c r="L18" s="33"/>
      <c r="N18" s="4"/>
      <c r="P18" s="26"/>
      <c r="Q18" s="31"/>
      <c r="R18" s="31"/>
      <c r="AB18"/>
      <c r="AC18"/>
      <c r="BW18" s="2"/>
      <c r="BX18" s="2"/>
    </row>
    <row r="19" spans="1:76" ht="18.75">
      <c r="A19" s="151" t="s">
        <v>30</v>
      </c>
      <c r="B19" s="152"/>
      <c r="C19" s="152"/>
      <c r="D19" s="9" t="s">
        <v>85</v>
      </c>
      <c r="E19" s="3">
        <v>0.006</v>
      </c>
      <c r="F19" s="4" t="s">
        <v>5</v>
      </c>
      <c r="H19" s="140" t="s">
        <v>70</v>
      </c>
      <c r="I19" s="141"/>
      <c r="J19" s="142"/>
      <c r="L19" s="33"/>
      <c r="N19" s="4"/>
      <c r="P19" s="26"/>
      <c r="Q19" s="31"/>
      <c r="R19" s="31"/>
      <c r="AB19"/>
      <c r="AC19"/>
      <c r="BW19" s="2"/>
      <c r="BX19" s="2"/>
    </row>
    <row r="20" spans="1:78" ht="18.75">
      <c r="A20" s="151" t="s">
        <v>24</v>
      </c>
      <c r="B20" s="152"/>
      <c r="C20" s="152"/>
      <c r="D20" s="9" t="s">
        <v>86</v>
      </c>
      <c r="E20" s="3">
        <v>3.5E-06</v>
      </c>
      <c r="F20" s="12" t="s">
        <v>5</v>
      </c>
      <c r="H20" s="141"/>
      <c r="I20" s="141"/>
      <c r="J20" s="142"/>
      <c r="K20" s="104"/>
      <c r="L20" s="104"/>
      <c r="M20" s="104"/>
      <c r="N20" s="5"/>
      <c r="P20" s="67" t="s">
        <v>141</v>
      </c>
      <c r="Q20" s="67" t="s">
        <v>109</v>
      </c>
      <c r="R20" s="68" t="s">
        <v>111</v>
      </c>
      <c r="S20" s="79" t="s">
        <v>115</v>
      </c>
      <c r="T20" s="108"/>
      <c r="AD20" s="26"/>
      <c r="AE20" s="26"/>
      <c r="BY20"/>
      <c r="BZ20"/>
    </row>
    <row r="21" spans="1:78" ht="16.5">
      <c r="A21" s="151" t="s">
        <v>98</v>
      </c>
      <c r="B21" s="152"/>
      <c r="C21" s="152"/>
      <c r="D21" s="95" t="s">
        <v>124</v>
      </c>
      <c r="E21" s="3">
        <v>35000000000</v>
      </c>
      <c r="F21" s="12" t="s">
        <v>27</v>
      </c>
      <c r="K21" s="2"/>
      <c r="P21" s="69" t="s">
        <v>108</v>
      </c>
      <c r="Q21" s="69" t="s">
        <v>108</v>
      </c>
      <c r="R21" s="70" t="s">
        <v>112</v>
      </c>
      <c r="S21" s="80" t="s">
        <v>116</v>
      </c>
      <c r="T21" s="108"/>
      <c r="AD21" s="26"/>
      <c r="AE21" s="26"/>
      <c r="BY21"/>
      <c r="BZ21"/>
    </row>
    <row r="22" spans="1:80" ht="16.5">
      <c r="A22" s="151" t="s">
        <v>98</v>
      </c>
      <c r="B22" s="152"/>
      <c r="C22" s="152"/>
      <c r="D22" s="95" t="s">
        <v>125</v>
      </c>
      <c r="E22" s="13">
        <v>0.149</v>
      </c>
      <c r="F22" s="12" t="s">
        <v>20</v>
      </c>
      <c r="G22" s="3"/>
      <c r="H22" s="145" t="s">
        <v>28</v>
      </c>
      <c r="I22" s="146"/>
      <c r="J22" s="146"/>
      <c r="K22" s="146"/>
      <c r="L22" s="150"/>
      <c r="P22" s="75" t="s">
        <v>110</v>
      </c>
      <c r="Q22" s="75" t="s">
        <v>110</v>
      </c>
      <c r="R22" s="76" t="s">
        <v>65</v>
      </c>
      <c r="S22" s="81" t="s">
        <v>117</v>
      </c>
      <c r="T22" s="108"/>
      <c r="U22" s="2"/>
      <c r="V22" s="2"/>
      <c r="AD22" s="26"/>
      <c r="AE22" s="26"/>
      <c r="AF22" s="26"/>
      <c r="AG22" s="26"/>
      <c r="BY22"/>
      <c r="BZ22"/>
      <c r="CA22"/>
      <c r="CB22"/>
    </row>
    <row r="23" spans="1:80" ht="16.5">
      <c r="A23" s="151" t="s">
        <v>98</v>
      </c>
      <c r="B23" s="152"/>
      <c r="C23" s="152"/>
      <c r="D23" s="95" t="s">
        <v>126</v>
      </c>
      <c r="E23" s="3">
        <v>5000000000</v>
      </c>
      <c r="F23" s="12" t="s">
        <v>27</v>
      </c>
      <c r="H23" s="133" t="s">
        <v>29</v>
      </c>
      <c r="I23" s="147" t="s">
        <v>44</v>
      </c>
      <c r="J23" s="173"/>
      <c r="K23" s="147" t="s">
        <v>45</v>
      </c>
      <c r="L23" s="174"/>
      <c r="M23" s="134"/>
      <c r="N23" s="126"/>
      <c r="O23" s="72" t="s">
        <v>148</v>
      </c>
      <c r="P23" s="90">
        <f>K160*4*K34</f>
        <v>0.3639227574179669</v>
      </c>
      <c r="Q23" s="69"/>
      <c r="R23" s="70">
        <f aca="true" t="shared" si="0" ref="R23:R30">P23*2*E$33</f>
        <v>3.202520265278109</v>
      </c>
      <c r="S23" s="77">
        <f>K161</f>
        <v>0.028617394878611497</v>
      </c>
      <c r="T23" s="109"/>
      <c r="U23" s="2"/>
      <c r="V23" s="2"/>
      <c r="AD23" s="26"/>
      <c r="AE23" s="26"/>
      <c r="AF23" s="26"/>
      <c r="AG23" s="26"/>
      <c r="BY23"/>
      <c r="BZ23"/>
      <c r="CA23"/>
      <c r="CB23"/>
    </row>
    <row r="24" spans="1:79" ht="16.5">
      <c r="A24" s="151" t="s">
        <v>98</v>
      </c>
      <c r="B24" s="152"/>
      <c r="C24" s="152"/>
      <c r="D24" s="95" t="s">
        <v>127</v>
      </c>
      <c r="E24" s="27">
        <v>-700000000</v>
      </c>
      <c r="F24" s="12" t="s">
        <v>32</v>
      </c>
      <c r="H24" s="133">
        <v>1</v>
      </c>
      <c r="I24" s="143">
        <v>0.495253</v>
      </c>
      <c r="J24" s="143"/>
      <c r="K24" s="143">
        <v>62.0015569999999</v>
      </c>
      <c r="L24" s="144"/>
      <c r="M24" s="135"/>
      <c r="N24" s="127"/>
      <c r="O24" s="73" t="s">
        <v>147</v>
      </c>
      <c r="P24" s="90">
        <f>L160*4*K34</f>
        <v>2.422774524989412</v>
      </c>
      <c r="Q24" s="69"/>
      <c r="R24" s="70">
        <f t="shared" si="0"/>
        <v>21.320415819906827</v>
      </c>
      <c r="S24" s="77">
        <f>L161</f>
        <v>0.19051706404783192</v>
      </c>
      <c r="T24" s="109"/>
      <c r="U24" s="2"/>
      <c r="V24" s="2"/>
      <c r="AD24" s="26"/>
      <c r="AE24" s="26"/>
      <c r="AF24" s="26"/>
      <c r="AG24" s="26"/>
      <c r="BY24"/>
      <c r="BZ24"/>
      <c r="CA24"/>
    </row>
    <row r="25" spans="1:79" ht="18.75">
      <c r="A25" s="151" t="s">
        <v>26</v>
      </c>
      <c r="B25" s="152"/>
      <c r="C25" s="152"/>
      <c r="D25" s="9" t="s">
        <v>99</v>
      </c>
      <c r="E25" s="3">
        <v>32000000000</v>
      </c>
      <c r="F25" s="12" t="s">
        <v>27</v>
      </c>
      <c r="H25" s="133">
        <v>2</v>
      </c>
      <c r="I25" s="143">
        <v>67.221915</v>
      </c>
      <c r="J25" s="143"/>
      <c r="K25" s="143">
        <v>76.448413</v>
      </c>
      <c r="L25" s="144"/>
      <c r="M25" s="135"/>
      <c r="N25" s="127"/>
      <c r="O25" s="74" t="s">
        <v>113</v>
      </c>
      <c r="P25" s="90">
        <f>M160*4*K34</f>
        <v>0.02381841032616561</v>
      </c>
      <c r="Q25" s="71"/>
      <c r="R25" s="70">
        <f t="shared" si="0"/>
        <v>0.2096020108702574</v>
      </c>
      <c r="S25" s="77">
        <f>M161</f>
        <v>0.0018729822188663908</v>
      </c>
      <c r="T25" s="109"/>
      <c r="U25" s="2"/>
      <c r="V25"/>
      <c r="AD25" s="26"/>
      <c r="AE25" s="26"/>
      <c r="AF25" s="26"/>
      <c r="AG25" s="26"/>
      <c r="BY25"/>
      <c r="BZ25"/>
      <c r="CA25"/>
    </row>
    <row r="26" spans="1:79" ht="18.75">
      <c r="A26" s="151" t="s">
        <v>26</v>
      </c>
      <c r="B26" s="152"/>
      <c r="C26" s="152"/>
      <c r="D26" s="9" t="s">
        <v>100</v>
      </c>
      <c r="E26" s="2">
        <v>0.5</v>
      </c>
      <c r="F26" s="12" t="s">
        <v>20</v>
      </c>
      <c r="H26" s="133">
        <v>3</v>
      </c>
      <c r="I26" s="143">
        <v>0.464341</v>
      </c>
      <c r="J26" s="143"/>
      <c r="K26" s="143">
        <v>26.859917</v>
      </c>
      <c r="L26" s="144"/>
      <c r="M26" s="135"/>
      <c r="N26" s="38"/>
      <c r="O26" s="128" t="s">
        <v>146</v>
      </c>
      <c r="P26" s="90">
        <f>N160*4*K34</f>
        <v>4.459624687941403</v>
      </c>
      <c r="Q26" s="69"/>
      <c r="R26" s="70">
        <f t="shared" si="0"/>
        <v>39.244697253884354</v>
      </c>
      <c r="S26" s="77">
        <f>N161</f>
        <v>0.350686617156641</v>
      </c>
      <c r="T26" s="109"/>
      <c r="U26" s="2"/>
      <c r="V26"/>
      <c r="AD26" s="26"/>
      <c r="AE26" s="26"/>
      <c r="AF26" s="26"/>
      <c r="AG26" s="26"/>
      <c r="BY26"/>
      <c r="BZ26"/>
      <c r="CA26"/>
    </row>
    <row r="27" spans="1:79" ht="16.5">
      <c r="A27" s="97" t="s">
        <v>71</v>
      </c>
      <c r="B27" s="6"/>
      <c r="C27" s="6"/>
      <c r="D27" s="5" t="s">
        <v>66</v>
      </c>
      <c r="E27" s="18">
        <v>5954</v>
      </c>
      <c r="F27" s="12" t="s">
        <v>69</v>
      </c>
      <c r="H27" s="133">
        <v>4</v>
      </c>
      <c r="I27" s="143">
        <v>34.675184</v>
      </c>
      <c r="J27" s="143"/>
      <c r="K27" s="143">
        <v>41.8840289999999</v>
      </c>
      <c r="L27" s="144"/>
      <c r="M27" s="135"/>
      <c r="N27" s="129"/>
      <c r="O27" s="72" t="s">
        <v>114</v>
      </c>
      <c r="P27" s="91">
        <f>O160*4*K34</f>
        <v>5.332500102741694</v>
      </c>
      <c r="Q27" s="88"/>
      <c r="R27" s="68">
        <f t="shared" si="0"/>
        <v>46.92600090412691</v>
      </c>
      <c r="S27" s="89">
        <f>O161</f>
        <v>0.4193259641499448</v>
      </c>
      <c r="T27" s="109"/>
      <c r="U27" s="12"/>
      <c r="V27"/>
      <c r="AD27" s="26"/>
      <c r="AE27" s="26"/>
      <c r="AF27" s="26"/>
      <c r="AG27" s="26"/>
      <c r="BY27"/>
      <c r="BZ27"/>
      <c r="CA27"/>
    </row>
    <row r="28" spans="1:78" ht="16.5">
      <c r="A28" s="151" t="s">
        <v>72</v>
      </c>
      <c r="B28" s="152"/>
      <c r="C28" s="152"/>
      <c r="D28" s="5" t="s">
        <v>67</v>
      </c>
      <c r="E28" s="4">
        <v>6</v>
      </c>
      <c r="F28" s="12" t="s">
        <v>20</v>
      </c>
      <c r="H28" s="133" t="s">
        <v>132</v>
      </c>
      <c r="I28" s="165" t="s">
        <v>128</v>
      </c>
      <c r="J28" s="165"/>
      <c r="K28" s="165" t="s">
        <v>129</v>
      </c>
      <c r="L28" s="166"/>
      <c r="M28" s="135"/>
      <c r="N28" s="130"/>
      <c r="O28" s="73" t="s">
        <v>120</v>
      </c>
      <c r="P28" s="90">
        <f>P160*4*K34</f>
        <v>0.11419691431452074</v>
      </c>
      <c r="Q28" s="86"/>
      <c r="R28" s="70">
        <f t="shared" si="0"/>
        <v>1.0049328459677827</v>
      </c>
      <c r="S28" s="77">
        <f>P161</f>
        <v>0.00897997754810444</v>
      </c>
      <c r="T28" s="109"/>
      <c r="U28" s="12"/>
      <c r="V28"/>
      <c r="AD28" s="26"/>
      <c r="AE28" s="26"/>
      <c r="AF28" s="26"/>
      <c r="AG28" s="26"/>
      <c r="BY28"/>
      <c r="BZ28"/>
    </row>
    <row r="29" spans="1:78" ht="16.5">
      <c r="A29" s="151" t="s">
        <v>21</v>
      </c>
      <c r="B29" s="152"/>
      <c r="C29" s="152"/>
      <c r="D29" s="5" t="s">
        <v>33</v>
      </c>
      <c r="E29" s="4">
        <v>6</v>
      </c>
      <c r="F29" s="12" t="s">
        <v>20</v>
      </c>
      <c r="H29" s="133" t="s">
        <v>130</v>
      </c>
      <c r="I29" s="167">
        <f>0.0578-E4</f>
        <v>0.050157999999999994</v>
      </c>
      <c r="J29" s="167"/>
      <c r="K29" s="167">
        <f>0.0578+E4</f>
        <v>0.065442</v>
      </c>
      <c r="L29" s="168"/>
      <c r="M29" s="135"/>
      <c r="N29" s="38"/>
      <c r="O29" s="128" t="s">
        <v>121</v>
      </c>
      <c r="P29" s="90">
        <f>P27+P28</f>
        <v>5.446697017056215</v>
      </c>
      <c r="Q29" s="71"/>
      <c r="R29" s="76">
        <f t="shared" si="0"/>
        <v>47.930933750094695</v>
      </c>
      <c r="S29" s="77">
        <f>S28+S27</f>
        <v>0.4283059416980492</v>
      </c>
      <c r="T29" s="109"/>
      <c r="U29" s="12"/>
      <c r="V29"/>
      <c r="AD29" s="26"/>
      <c r="AE29" s="26"/>
      <c r="AF29" s="26"/>
      <c r="AG29" s="26"/>
      <c r="BY29"/>
      <c r="BZ29"/>
    </row>
    <row r="30" spans="1:78" ht="16.5">
      <c r="A30" s="97" t="s">
        <v>73</v>
      </c>
      <c r="B30" s="6"/>
      <c r="C30" s="6"/>
      <c r="D30" s="5" t="s">
        <v>68</v>
      </c>
      <c r="E30" s="18">
        <f>E27*E31/E29</f>
        <v>1587.7333333333333</v>
      </c>
      <c r="F30" s="12" t="s">
        <v>69</v>
      </c>
      <c r="H30" s="137" t="s">
        <v>131</v>
      </c>
      <c r="I30" s="169">
        <f>0.074-E4</f>
        <v>0.066358</v>
      </c>
      <c r="J30" s="169"/>
      <c r="K30" s="169">
        <f>0.074+E4</f>
        <v>0.08164199999999999</v>
      </c>
      <c r="L30" s="170"/>
      <c r="M30" s="135"/>
      <c r="N30" s="131"/>
      <c r="O30" s="132" t="s">
        <v>122</v>
      </c>
      <c r="P30" s="92">
        <f>SUM(P22:P26)+P29</f>
        <v>12.716837397731162</v>
      </c>
      <c r="Q30" s="87"/>
      <c r="R30" s="93">
        <f t="shared" si="0"/>
        <v>111.90816910003423</v>
      </c>
      <c r="S30" s="94">
        <f>Q161</f>
        <v>1</v>
      </c>
      <c r="T30" s="110"/>
      <c r="U30" s="4"/>
      <c r="V30"/>
      <c r="AD30" s="26"/>
      <c r="AE30" s="26"/>
      <c r="AF30" s="26"/>
      <c r="AG30" s="26"/>
      <c r="BY30"/>
      <c r="BZ30"/>
    </row>
    <row r="31" spans="1:79" ht="16.5">
      <c r="A31" s="151" t="s">
        <v>74</v>
      </c>
      <c r="B31" s="152"/>
      <c r="C31" s="152"/>
      <c r="D31" s="5" t="s">
        <v>64</v>
      </c>
      <c r="E31" s="15">
        <v>1.6</v>
      </c>
      <c r="F31" s="12" t="s">
        <v>20</v>
      </c>
      <c r="G31" s="97"/>
      <c r="H31" s="100"/>
      <c r="I31" s="136"/>
      <c r="J31" s="136"/>
      <c r="K31" s="136"/>
      <c r="L31" s="136"/>
      <c r="M31" s="58"/>
      <c r="N31" s="15"/>
      <c r="O31" s="5"/>
      <c r="P31" s="2"/>
      <c r="Q31" s="10"/>
      <c r="R31" s="16"/>
      <c r="S31" s="18"/>
      <c r="T31" s="18"/>
      <c r="U31" s="4"/>
      <c r="V31"/>
      <c r="AD31" s="26"/>
      <c r="AE31" s="26"/>
      <c r="AF31" s="26"/>
      <c r="AG31" s="26"/>
      <c r="BY31"/>
      <c r="BZ31"/>
      <c r="CA31"/>
    </row>
    <row r="32" spans="1:78" ht="18">
      <c r="A32" s="151" t="s">
        <v>46</v>
      </c>
      <c r="B32" s="152"/>
      <c r="C32" s="152"/>
      <c r="D32" s="5" t="s">
        <v>106</v>
      </c>
      <c r="E32" s="4">
        <f>E31/E28</f>
        <v>0.26666666666666666</v>
      </c>
      <c r="G32" s="97"/>
      <c r="J32" s="10" t="s">
        <v>133</v>
      </c>
      <c r="K32" s="171">
        <f>PI()*(I29+K29)/360*(K29-I29)</f>
        <v>1.5418503902164214E-05</v>
      </c>
      <c r="L32" s="172"/>
      <c r="M32" s="85" t="s">
        <v>25</v>
      </c>
      <c r="N32" s="5"/>
      <c r="O32" s="5"/>
      <c r="P32" s="2"/>
      <c r="Q32" s="10"/>
      <c r="S32" s="2"/>
      <c r="T32" s="2"/>
      <c r="U32" s="4"/>
      <c r="AD32" s="26"/>
      <c r="AE32" s="26"/>
      <c r="AF32" s="26"/>
      <c r="BY32"/>
      <c r="BZ32"/>
    </row>
    <row r="33" spans="1:85" ht="16.5">
      <c r="A33" s="151" t="s">
        <v>22</v>
      </c>
      <c r="B33" s="152"/>
      <c r="C33" s="152"/>
      <c r="D33" s="5" t="s">
        <v>39</v>
      </c>
      <c r="E33" s="4">
        <f>(E28-E31)/E34</f>
        <v>4.4</v>
      </c>
      <c r="F33" s="12" t="s">
        <v>14</v>
      </c>
      <c r="G33" s="97"/>
      <c r="J33" s="10" t="s">
        <v>134</v>
      </c>
      <c r="K33" s="171">
        <f>PI()*(I30+K30)/360*(K30-I30)</f>
        <v>1.9739953092736178E-05</v>
      </c>
      <c r="L33" s="172"/>
      <c r="M33" s="23"/>
      <c r="N33" s="85"/>
      <c r="P33" s="10"/>
      <c r="Q33" s="10"/>
      <c r="R33" s="23"/>
      <c r="S33" s="30"/>
      <c r="T33" s="30"/>
      <c r="U33" s="23"/>
      <c r="V33" s="5"/>
      <c r="W33" s="2"/>
      <c r="X33" s="10"/>
      <c r="Y33" s="16"/>
      <c r="Z33" s="18"/>
      <c r="AA33" s="3"/>
      <c r="AB33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BY33"/>
      <c r="BZ33"/>
      <c r="CA33"/>
      <c r="CB33"/>
      <c r="CC33"/>
      <c r="CD33"/>
      <c r="CE33"/>
      <c r="CF33"/>
      <c r="CG33"/>
    </row>
    <row r="34" spans="1:85" ht="16.5">
      <c r="A34" s="151" t="s">
        <v>35</v>
      </c>
      <c r="B34" s="152"/>
      <c r="C34" s="152"/>
      <c r="D34" s="5" t="s">
        <v>37</v>
      </c>
      <c r="E34" s="15">
        <v>1</v>
      </c>
      <c r="F34" s="12" t="s">
        <v>36</v>
      </c>
      <c r="G34" s="97"/>
      <c r="H34" s="5"/>
      <c r="J34" s="10" t="s">
        <v>34</v>
      </c>
      <c r="K34" s="176">
        <v>1</v>
      </c>
      <c r="L34" s="177"/>
      <c r="M34" s="15" t="s">
        <v>5</v>
      </c>
      <c r="O34" s="10"/>
      <c r="P34" s="163"/>
      <c r="Q34" s="164"/>
      <c r="R34" s="30"/>
      <c r="S34" s="23"/>
      <c r="T34" s="23"/>
      <c r="U34" s="5"/>
      <c r="V34" s="2"/>
      <c r="W34" s="10"/>
      <c r="X34" s="25"/>
      <c r="Y34" s="18"/>
      <c r="Z34" s="3"/>
      <c r="AA34"/>
      <c r="AD34" s="26"/>
      <c r="AE34" s="26"/>
      <c r="AF34" s="26"/>
      <c r="AG34" s="26"/>
      <c r="AH34" s="26"/>
      <c r="AI34" s="26"/>
      <c r="AJ34" s="26"/>
      <c r="AK34" s="26"/>
      <c r="AL34" s="26"/>
      <c r="BY34"/>
      <c r="BZ34"/>
      <c r="CA34"/>
      <c r="CB34"/>
      <c r="CC34"/>
      <c r="CD34"/>
      <c r="CE34"/>
      <c r="CF34"/>
      <c r="CG34"/>
    </row>
    <row r="35" spans="1:83" ht="16.5">
      <c r="A35" s="97" t="s">
        <v>89</v>
      </c>
      <c r="B35" s="6"/>
      <c r="C35" s="20"/>
      <c r="D35" s="5" t="s">
        <v>92</v>
      </c>
      <c r="E35" s="15">
        <v>1</v>
      </c>
      <c r="G35" s="97"/>
      <c r="I35" s="10"/>
      <c r="J35" s="10" t="s">
        <v>38</v>
      </c>
      <c r="K35" s="178"/>
      <c r="L35" s="177"/>
      <c r="M35" s="85" t="s">
        <v>14</v>
      </c>
      <c r="O35" s="10"/>
      <c r="P35" s="163"/>
      <c r="Q35" s="164"/>
      <c r="R35" s="30"/>
      <c r="S35" s="23"/>
      <c r="T35" s="23"/>
      <c r="U35" s="5"/>
      <c r="V35" s="2"/>
      <c r="W35" s="10"/>
      <c r="X35" s="25"/>
      <c r="Y35" s="18"/>
      <c r="Z35" s="3"/>
      <c r="AA35"/>
      <c r="AD35" s="26"/>
      <c r="AE35" s="26"/>
      <c r="AF35" s="26"/>
      <c r="AG35" s="26"/>
      <c r="AH35" s="26"/>
      <c r="AI35" s="26"/>
      <c r="AJ35" s="26"/>
      <c r="AK35" s="26"/>
      <c r="AL35" s="26"/>
      <c r="BY35"/>
      <c r="BZ35"/>
      <c r="CA35"/>
      <c r="CB35"/>
      <c r="CC35"/>
      <c r="CD35"/>
      <c r="CE35"/>
    </row>
    <row r="36" spans="1:82" ht="16.5">
      <c r="A36" s="97" t="s">
        <v>88</v>
      </c>
      <c r="B36" s="6"/>
      <c r="C36" s="20"/>
      <c r="D36" s="5" t="s">
        <v>93</v>
      </c>
      <c r="E36" s="15">
        <v>2</v>
      </c>
      <c r="I36" s="10"/>
      <c r="J36" s="10" t="s">
        <v>47</v>
      </c>
      <c r="K36" s="124"/>
      <c r="L36" s="124"/>
      <c r="M36" s="124"/>
      <c r="N36" s="125"/>
      <c r="O36" s="10"/>
      <c r="P36" s="23"/>
      <c r="Q36" s="21"/>
      <c r="R36" s="30"/>
      <c r="S36" s="23"/>
      <c r="T36" s="23"/>
      <c r="U36" s="5"/>
      <c r="V36" s="2"/>
      <c r="W36" s="10"/>
      <c r="X36" s="25"/>
      <c r="Y36" s="18"/>
      <c r="Z36" s="3"/>
      <c r="AA36"/>
      <c r="AD36" s="26"/>
      <c r="AE36" s="26"/>
      <c r="AF36" s="26"/>
      <c r="AG36" s="26"/>
      <c r="AH36" s="26"/>
      <c r="AI36" s="26"/>
      <c r="AJ36" s="26"/>
      <c r="AK36" s="26"/>
      <c r="AL36" s="26"/>
      <c r="BY36"/>
      <c r="BZ36"/>
      <c r="CA36"/>
      <c r="CB36"/>
      <c r="CC36"/>
      <c r="CD36"/>
    </row>
    <row r="37" spans="1:78" ht="16.5">
      <c r="A37" s="97" t="s">
        <v>90</v>
      </c>
      <c r="B37" s="6"/>
      <c r="C37" s="20"/>
      <c r="D37" s="5" t="s">
        <v>94</v>
      </c>
      <c r="E37" s="15">
        <v>1</v>
      </c>
      <c r="I37" s="10"/>
      <c r="J37" s="23"/>
      <c r="K37" s="2"/>
      <c r="M37" s="10"/>
      <c r="P37" s="2"/>
      <c r="Q37" s="10"/>
      <c r="R37" s="30"/>
      <c r="S37" s="5"/>
      <c r="T37" s="5"/>
      <c r="U37" s="2"/>
      <c r="V37" s="10"/>
      <c r="W37" s="25"/>
      <c r="X37" s="16"/>
      <c r="Y37" s="18"/>
      <c r="Z37"/>
      <c r="AD37" s="26"/>
      <c r="AE37" s="26"/>
      <c r="AF37" s="26"/>
      <c r="AG37" s="26"/>
      <c r="AH37" s="26"/>
      <c r="AI37" s="26"/>
      <c r="AJ37" s="26"/>
      <c r="AK37" s="26"/>
      <c r="BY37"/>
      <c r="BZ37"/>
    </row>
    <row r="38" spans="1:78" ht="16.5">
      <c r="A38" s="97" t="s">
        <v>91</v>
      </c>
      <c r="B38" s="6"/>
      <c r="C38" s="20"/>
      <c r="D38" s="5" t="s">
        <v>48</v>
      </c>
      <c r="E38" s="15">
        <v>1</v>
      </c>
      <c r="P38" s="2"/>
      <c r="Q38" s="10"/>
      <c r="R38" s="30"/>
      <c r="S38" s="5"/>
      <c r="T38" s="5"/>
      <c r="U38" s="2"/>
      <c r="V38" s="10"/>
      <c r="W38" s="25"/>
      <c r="X38" s="16"/>
      <c r="Y38" s="18"/>
      <c r="Z38"/>
      <c r="AD38" s="26"/>
      <c r="AE38" s="26"/>
      <c r="AF38" s="26"/>
      <c r="AG38" s="26"/>
      <c r="AH38" s="26"/>
      <c r="AI38" s="26"/>
      <c r="AJ38" s="26"/>
      <c r="AK38" s="26"/>
      <c r="BY38"/>
      <c r="BZ38"/>
    </row>
    <row r="39" spans="16:78" ht="16.5">
      <c r="P39" s="2"/>
      <c r="Q39" s="82" t="s">
        <v>105</v>
      </c>
      <c r="R39" s="111" t="s">
        <v>136</v>
      </c>
      <c r="S39" s="40" t="s">
        <v>107</v>
      </c>
      <c r="T39" s="4"/>
      <c r="U39" s="156" t="s">
        <v>51</v>
      </c>
      <c r="V39" s="160"/>
      <c r="W39" s="160"/>
      <c r="X39" s="160"/>
      <c r="Y39" s="160"/>
      <c r="Z39" s="160"/>
      <c r="AA39" s="160"/>
      <c r="AB39" s="160"/>
      <c r="AC39" s="160"/>
      <c r="AD39" s="150"/>
      <c r="AE39" s="26"/>
      <c r="AF39" s="26"/>
      <c r="AG39" s="26"/>
      <c r="AH39" s="26"/>
      <c r="AI39" s="26"/>
      <c r="BY39"/>
      <c r="BZ39"/>
    </row>
    <row r="40" spans="1:78" ht="18">
      <c r="A40" s="153" t="s">
        <v>31</v>
      </c>
      <c r="B40" s="154"/>
      <c r="C40" s="154"/>
      <c r="D40" s="154"/>
      <c r="E40" s="155"/>
      <c r="F40" s="175" t="s">
        <v>102</v>
      </c>
      <c r="G40" s="161"/>
      <c r="H40" s="161"/>
      <c r="I40" s="161"/>
      <c r="J40" s="162"/>
      <c r="K40" s="153" t="s">
        <v>104</v>
      </c>
      <c r="L40" s="161"/>
      <c r="M40" s="161"/>
      <c r="N40" s="161"/>
      <c r="O40" s="161"/>
      <c r="P40" s="162"/>
      <c r="Q40" s="83" t="s">
        <v>119</v>
      </c>
      <c r="R40" s="108" t="s">
        <v>137</v>
      </c>
      <c r="S40" s="41" t="s">
        <v>118</v>
      </c>
      <c r="T40" s="4"/>
      <c r="U40" s="156" t="s">
        <v>52</v>
      </c>
      <c r="V40" s="157"/>
      <c r="W40" s="157"/>
      <c r="X40" s="157"/>
      <c r="Y40" s="158"/>
      <c r="Z40" s="156" t="s">
        <v>53</v>
      </c>
      <c r="AA40" s="157"/>
      <c r="AB40" s="157"/>
      <c r="AC40" s="157"/>
      <c r="AD40" s="159"/>
      <c r="AE40" s="148" t="s">
        <v>103</v>
      </c>
      <c r="AF40" s="149"/>
      <c r="AG40" s="149"/>
      <c r="AH40" s="149"/>
      <c r="AI40" s="150"/>
      <c r="BY40"/>
      <c r="BZ40"/>
    </row>
    <row r="41" spans="1:78" ht="18.75">
      <c r="A41" s="98" t="s">
        <v>23</v>
      </c>
      <c r="B41" s="36" t="s">
        <v>165</v>
      </c>
      <c r="C41" s="37" t="s">
        <v>166</v>
      </c>
      <c r="D41" s="38" t="s">
        <v>167</v>
      </c>
      <c r="E41" s="39" t="s">
        <v>168</v>
      </c>
      <c r="F41" s="180" t="s">
        <v>169</v>
      </c>
      <c r="G41" s="38" t="s">
        <v>170</v>
      </c>
      <c r="H41" s="38" t="s">
        <v>171</v>
      </c>
      <c r="I41" s="32" t="s">
        <v>172</v>
      </c>
      <c r="J41" s="39" t="s">
        <v>168</v>
      </c>
      <c r="K41" s="61" t="s">
        <v>173</v>
      </c>
      <c r="L41" s="36" t="s">
        <v>174</v>
      </c>
      <c r="M41" s="36" t="s">
        <v>175</v>
      </c>
      <c r="N41" s="36" t="s">
        <v>176</v>
      </c>
      <c r="O41" s="36" t="s">
        <v>177</v>
      </c>
      <c r="P41" s="78" t="s">
        <v>178</v>
      </c>
      <c r="Q41" s="84" t="s">
        <v>179</v>
      </c>
      <c r="R41" s="112" t="s">
        <v>180</v>
      </c>
      <c r="S41" s="42" t="s">
        <v>181</v>
      </c>
      <c r="T41"/>
      <c r="U41" s="43" t="s">
        <v>54</v>
      </c>
      <c r="V41" s="44" t="s">
        <v>55</v>
      </c>
      <c r="W41" s="44" t="s">
        <v>56</v>
      </c>
      <c r="X41" s="44" t="s">
        <v>57</v>
      </c>
      <c r="Y41" s="45" t="s">
        <v>58</v>
      </c>
      <c r="Z41" s="43" t="s">
        <v>59</v>
      </c>
      <c r="AA41" s="44" t="s">
        <v>60</v>
      </c>
      <c r="AB41" s="44" t="s">
        <v>61</v>
      </c>
      <c r="AC41" s="44" t="s">
        <v>62</v>
      </c>
      <c r="AD41" s="45" t="s">
        <v>63</v>
      </c>
      <c r="AE41" s="43" t="s">
        <v>182</v>
      </c>
      <c r="AF41" s="46" t="s">
        <v>183</v>
      </c>
      <c r="AG41" s="46" t="s">
        <v>184</v>
      </c>
      <c r="AH41" s="46" t="s">
        <v>185</v>
      </c>
      <c r="AI41" s="47" t="s">
        <v>186</v>
      </c>
      <c r="BY41"/>
      <c r="BZ41"/>
    </row>
    <row r="42" spans="1:77" ht="16.5">
      <c r="A42" s="97">
        <v>0.495253</v>
      </c>
      <c r="B42" s="4">
        <v>-3.8359910975163007</v>
      </c>
      <c r="C42" s="11">
        <v>256.6224142888923</v>
      </c>
      <c r="D42" s="4">
        <v>0.05762262292671292</v>
      </c>
      <c r="E42" s="4">
        <f aca="true" t="shared" si="1" ref="E42:E106">SQRT(B42^2+D42^2)</f>
        <v>3.836423864342582</v>
      </c>
      <c r="F42" s="181">
        <f>-B42*$E$28*(1-$E$32)/$E$29/$E$33</f>
        <v>0.63933184958605</v>
      </c>
      <c r="G42" s="57">
        <f aca="true" t="shared" si="2" ref="G42:I43">C42*$E$28*(1-$E$32)/$E$29/$E$33</f>
        <v>42.77040238148205</v>
      </c>
      <c r="H42" s="59">
        <f t="shared" si="2"/>
        <v>0.009603770487785488</v>
      </c>
      <c r="I42" s="59">
        <f t="shared" si="2"/>
        <v>0.6394039773904303</v>
      </c>
      <c r="J42" s="40">
        <f aca="true" t="shared" si="3" ref="J42:J73">E42*E$28/E$29</f>
        <v>3.836423864342582</v>
      </c>
      <c r="K42" s="18">
        <f aca="true" t="shared" si="4" ref="K42:K73">E$35*E$13/120*F42^2/E$7*E$6*E$9*(E$9-1)*E$4/E$5</f>
        <v>170.98548426054091</v>
      </c>
      <c r="L42" s="18">
        <f aca="true" t="shared" si="5" ref="L42:L73">E$36*E$13/6*F42^2/E$8*E$6*E$4/E$5*(1+(G42*E$4/F42)^2/15)</f>
        <v>1104.5383914064846</v>
      </c>
      <c r="M42" s="15">
        <f aca="true" t="shared" si="6" ref="M42:M73">E$37*E$13/8*H42^2/E$8*E$6*E$5/E$4</f>
        <v>0.001120499439926512</v>
      </c>
      <c r="N42" s="18">
        <f>E$13*E$14*(E$11/E$10)^2*J42*(1-E$32)/E$33^2*(E$19/2/PI())^2/E$18*LN((E$17+E$18*J42)/(E$17+E$18*E$32*J42))</f>
        <v>689.441161103344</v>
      </c>
      <c r="O42" s="18">
        <f>(Z42+AA42+AB42+AC42+AD42)/5</f>
        <v>798.0805004910933</v>
      </c>
      <c r="P42" s="11">
        <f>(AE42+AF42+AG42+AH42+AI42)/5</f>
        <v>16.741420730379478</v>
      </c>
      <c r="Q42" s="82">
        <f aca="true" t="shared" si="7" ref="Q42:Q73">SUM(K42:P42)</f>
        <v>2779.7880784912822</v>
      </c>
      <c r="R42" s="113">
        <f>K$32*(A43-A42)/2</f>
        <v>3.891221794552841E-06</v>
      </c>
      <c r="S42" s="62">
        <f aca="true" t="shared" si="8" ref="S42:S73">Q42*R42</f>
        <v>0.01081677195526344</v>
      </c>
      <c r="T42" s="24"/>
      <c r="U42" s="63">
        <f aca="true" t="shared" si="9" ref="U42:U73">SQRT(($B42-$C42*0.8*$E$4)^2+$D42^2)*$E$28/$E$29</f>
        <v>5.4051850446786815</v>
      </c>
      <c r="V42" s="64">
        <f aca="true" t="shared" si="10" ref="V42:V73">SQRT(($B42-$C42*0.4*$E$4)^2+$D42^2)*$E$28/$E$29</f>
        <v>4.620793792794951</v>
      </c>
      <c r="W42" s="64">
        <f aca="true" t="shared" si="11" ref="W42:W73">SQRT(($B42)^2+$D42^2)*$E$28/$E$29</f>
        <v>3.836423864342582</v>
      </c>
      <c r="X42" s="64">
        <f aca="true" t="shared" si="12" ref="X42:X73">SQRT(($B42+$C42*0.4*$E$4)^2+$D42^2)*$E$28/$E$29</f>
        <v>3.0520916993617395</v>
      </c>
      <c r="Y42" s="65">
        <f aca="true" t="shared" si="13" ref="Y42:Y73">SQRT(($B42+$C42*0.8*$E$4)^2+$D42^2)*$E$28/$E$29</f>
        <v>2.2678364797266677</v>
      </c>
      <c r="Z42" s="103">
        <f aca="true" t="shared" si="14" ref="Z42:Z73">$E$38*$E$13*$E$14*$E$16/$E$33*2/3*$E$20/PI()*($E$21*$E$22*LN((U42+$E$22)/($E$32*U42+$E$22))+$E$23*U42*(1-$E$32)+$E$24*U42^2/2*(1-$E$32^2))</f>
        <v>882.9394149991818</v>
      </c>
      <c r="AA42" s="103">
        <f aca="true" t="shared" si="15" ref="AA42:AA73">$E$38*$E$13*$E$14*$E$16/$E$33*2/3*$E$20/PI()*($E$21*$E$22*LN((V42+$E$22)/($E$32*V42+$E$22))+$E$23*V42*(1-$E$32)+$E$24*V42^2/2*(1-$E$32^2))</f>
        <v>863.127163114231</v>
      </c>
      <c r="AB42" s="103">
        <f aca="true" t="shared" si="16" ref="AB42:AB73">$E$38*$E$13*$E$14*$E$16/$E$33*2/3*$E$20/PI()*($E$21*$E$22*LN((W42+$E$22)/($E$32*W42+$E$22))+$E$23*W42*(1-$E$32)+$E$24*W42^2/2*(1-$E$32^2))</f>
        <v>821.1912461036324</v>
      </c>
      <c r="AC42" s="103">
        <f aca="true" t="shared" si="17" ref="AC42:AC73">$E$38*$E$13*$E$14*$E$16/$E$33*2/3*$E$20/PI()*($E$21*$E$22*LN((X42+$E$22)/($E$32*X42+$E$22))+$E$23*X42*(1-$E$32)+$E$24*X42^2/2*(1-$E$32^2))</f>
        <v>756.336069285083</v>
      </c>
      <c r="AD42" s="103">
        <f aca="true" t="shared" si="18" ref="AD42:AD73">$E$38*$E$13*$E$14*$E$16/$E$33*2/3*$E$20/PI()*($E$21*$E$22*LN((Y42+$E$22)/($E$32*Y42+$E$22))+$E$23*Y42*(1-$E$32)+$E$24*Y42^2/2*(1-$E$32^2))</f>
        <v>666.8086089533383</v>
      </c>
      <c r="AE42" s="48">
        <f aca="true" t="shared" si="19" ref="AE42:AE73">1/9/PI()*$E$20/$E$33*$E$27^2*U42*(3*U42+4*$E$26)/($E$25*$E$26*$E$13*$E$14*$E$16*16*$E$4^2*$E$5^2)</f>
        <v>29.689293157885245</v>
      </c>
      <c r="AF42" s="49">
        <f aca="true" t="shared" si="20" ref="AF42:AF73">1/9/PI()*$E$20/$E$33*$E$27^2*V42*(3*V42+4*$E$26)/($E$25*$E$26*$E$13*$E$14*$E$16*16*$E$4^2*$E$5^2)</f>
        <v>22.102014315009903</v>
      </c>
      <c r="AG42" s="49">
        <f aca="true" t="shared" si="21" ref="AG42:AG73">1/9/PI()*$E$20/$E$33*$E$27^2*W42*(3*W42+4*$E$26)/($E$25*$E$26*$E$13*$E$14*$E$16*16*$E$4^2*$E$5^2)</f>
        <v>15.628071772384361</v>
      </c>
      <c r="AH42" s="49">
        <f aca="true" t="shared" si="22" ref="AH42:AH73">1/9/PI()*$E$20/$E$33*$E$27^2*X42*(3*X42+4*$E$26)/($E$25*$E$26*$E$13*$E$14*$E$16*16*$E$4^2*$E$5^2)</f>
        <v>10.26747544471256</v>
      </c>
      <c r="AI42" s="50">
        <f aca="true" t="shared" si="23" ref="AI42:AI73">1/9/PI()*$E$20/$E$33*$E$27^2*Y42*(3*Y42+4*$E$26)/($E$25*$E$26*$E$13*$E$14*$E$16*16*$E$4^2*$E$5^2)</f>
        <v>6.020248961905308</v>
      </c>
      <c r="BY42"/>
    </row>
    <row r="43" spans="1:77" ht="16.5">
      <c r="A43" s="97">
        <v>1</v>
      </c>
      <c r="B43" s="4">
        <v>-3.8364495183480845</v>
      </c>
      <c r="C43" s="11">
        <v>258.0463849173178</v>
      </c>
      <c r="D43" s="4">
        <v>0.01048165188117075</v>
      </c>
      <c r="E43" s="4">
        <f t="shared" si="1"/>
        <v>3.8364638369023374</v>
      </c>
      <c r="F43" s="182">
        <f>-B43*$E$28*(1-$E$32)/$E$29/$E$33</f>
        <v>0.6394082530580141</v>
      </c>
      <c r="G43" s="58">
        <f t="shared" si="2"/>
        <v>43.00773081955297</v>
      </c>
      <c r="H43" s="60">
        <f t="shared" si="2"/>
        <v>0.001746941980195125</v>
      </c>
      <c r="I43" s="60">
        <f t="shared" si="2"/>
        <v>0.6394106394837229</v>
      </c>
      <c r="J43" s="41">
        <f t="shared" si="3"/>
        <v>3.8364638369023374</v>
      </c>
      <c r="K43" s="18">
        <f t="shared" si="4"/>
        <v>171.0263540068625</v>
      </c>
      <c r="L43" s="18">
        <f t="shared" si="5"/>
        <v>1105.0083930478431</v>
      </c>
      <c r="M43" s="15">
        <f t="shared" si="6"/>
        <v>3.7075333058948334E-05</v>
      </c>
      <c r="N43" s="18">
        <f>E$13*E$14*(E$11/E$10)^2*J43*(1-E$32)/E$33^2*(E$19/2/PI())^2/E$18*LN((E$17+E$18*J43)/(E$17+E$18*E$32*J43))</f>
        <v>689.4512124868395</v>
      </c>
      <c r="O43" s="18">
        <f>(Z43+AA43+AB43+AC43+AD43)/5</f>
        <v>797.8137017348205</v>
      </c>
      <c r="P43" s="11">
        <f>(AE43+AF43+AG43+AH43+AI43)/5</f>
        <v>16.754087335140557</v>
      </c>
      <c r="Q43" s="83">
        <f t="shared" si="7"/>
        <v>2780.053785686839</v>
      </c>
      <c r="R43" s="113">
        <f aca="true" t="shared" si="24" ref="R43:R74">K$32*(A44-A42)/2</f>
        <v>1.1600473745634948E-05</v>
      </c>
      <c r="S43" s="62">
        <f t="shared" si="8"/>
        <v>0.032249940952313226</v>
      </c>
      <c r="T43" s="24"/>
      <c r="U43" s="54">
        <f t="shared" si="9"/>
        <v>5.414052043472744</v>
      </c>
      <c r="V43" s="55">
        <f t="shared" si="10"/>
        <v>4.625257584417258</v>
      </c>
      <c r="W43" s="55">
        <f t="shared" si="11"/>
        <v>3.8364638369023374</v>
      </c>
      <c r="X43" s="55">
        <f t="shared" si="12"/>
        <v>3.047671353407631</v>
      </c>
      <c r="Y43" s="56">
        <f t="shared" si="13"/>
        <v>2.2588814581061256</v>
      </c>
      <c r="Z43" s="103">
        <f t="shared" si="14"/>
        <v>883.0387156248971</v>
      </c>
      <c r="AA43" s="103">
        <f t="shared" si="15"/>
        <v>863.30198864865</v>
      </c>
      <c r="AB43" s="103">
        <f t="shared" si="16"/>
        <v>821.1939579406254</v>
      </c>
      <c r="AC43" s="103">
        <f t="shared" si="17"/>
        <v>755.9030376619584</v>
      </c>
      <c r="AD43" s="103">
        <f t="shared" si="18"/>
        <v>665.6308087979716</v>
      </c>
      <c r="AE43" s="51">
        <f t="shared" si="19"/>
        <v>29.781425042975926</v>
      </c>
      <c r="AF43" s="52">
        <f t="shared" si="20"/>
        <v>22.142042398885064</v>
      </c>
      <c r="AG43" s="52">
        <f t="shared" si="21"/>
        <v>15.62837333183243</v>
      </c>
      <c r="AH43" s="52">
        <f t="shared" si="22"/>
        <v>10.240418175008937</v>
      </c>
      <c r="AI43" s="53">
        <f t="shared" si="23"/>
        <v>5.978177727000408</v>
      </c>
      <c r="BY43"/>
    </row>
    <row r="44" spans="1:77" ht="16.5">
      <c r="A44" s="97">
        <v>2</v>
      </c>
      <c r="B44" s="4">
        <v>-3.8416317012077936</v>
      </c>
      <c r="C44" s="11">
        <v>260.01997725768973</v>
      </c>
      <c r="D44" s="4">
        <v>-0.0891213456206972</v>
      </c>
      <c r="E44" s="4">
        <f t="shared" si="1"/>
        <v>3.842665317454791</v>
      </c>
      <c r="F44" s="182">
        <f>-B44*$E$28*(1-$E$32)/$E$29/$E$33</f>
        <v>0.6402719502012989</v>
      </c>
      <c r="G44" s="58">
        <f>C44*$E$28*(1-$E$32)/$E$29/$E$33</f>
        <v>43.33666287628162</v>
      </c>
      <c r="H44" s="60">
        <f>-D44*$E$28*(1-$E$32)/$E$29/$E$33</f>
        <v>0.014853557603449537</v>
      </c>
      <c r="I44" s="60">
        <f>E44*$E$28*(1-$E$32)/$E$29/$E$33</f>
        <v>0.6404442195757986</v>
      </c>
      <c r="J44" s="41">
        <f t="shared" si="3"/>
        <v>3.842665317454791</v>
      </c>
      <c r="K44" s="18">
        <f t="shared" si="4"/>
        <v>171.48870255358506</v>
      </c>
      <c r="L44" s="18">
        <f t="shared" si="5"/>
        <v>1108.237629374475</v>
      </c>
      <c r="M44" s="15">
        <f t="shared" si="6"/>
        <v>0.002680334941872515</v>
      </c>
      <c r="N44" s="18">
        <f aca="true" t="shared" si="25" ref="N44:N107">E$13*E$14*(E$11/E$10)^2*J44*(1-E$32)/E$33^2*(E$19/2/PI())^2/E$18*LN((E$17+E$18*J44)/(E$17+E$18*E$32*J44))</f>
        <v>691.0109217946377</v>
      </c>
      <c r="O44" s="18">
        <f aca="true" t="shared" si="26" ref="O44:O106">(Z44+AA44+AB44+AC44+AD44)/5</f>
        <v>797.9028358108746</v>
      </c>
      <c r="P44" s="11">
        <f aca="true" t="shared" si="27" ref="P44:P106">(AE44+AF44+AG44+AH44+AI44)/5</f>
        <v>16.818254299615457</v>
      </c>
      <c r="Q44" s="83">
        <f t="shared" si="7"/>
        <v>2785.4610241681303</v>
      </c>
      <c r="R44" s="113">
        <f t="shared" si="24"/>
        <v>1.5418503902164214E-05</v>
      </c>
      <c r="S44" s="62">
        <f t="shared" si="8"/>
        <v>0.042947641670462645</v>
      </c>
      <c r="T44" s="24"/>
      <c r="U44" s="54">
        <f t="shared" si="9"/>
        <v>5.432020975383659</v>
      </c>
      <c r="V44" s="55">
        <f t="shared" si="10"/>
        <v>4.637317227079191</v>
      </c>
      <c r="W44" s="55">
        <f t="shared" si="11"/>
        <v>3.842665317454791</v>
      </c>
      <c r="X44" s="55">
        <f t="shared" si="12"/>
        <v>3.0481057903592372</v>
      </c>
      <c r="Y44" s="56">
        <f t="shared" si="13"/>
        <v>2.253736356879433</v>
      </c>
      <c r="Z44" s="103">
        <f t="shared" si="14"/>
        <v>883.2314474748812</v>
      </c>
      <c r="AA44" s="103">
        <f t="shared" si="15"/>
        <v>863.7707302330657</v>
      </c>
      <c r="AB44" s="103">
        <f t="shared" si="16"/>
        <v>821.6139628503417</v>
      </c>
      <c r="AC44" s="103">
        <f t="shared" si="17"/>
        <v>755.9456310047033</v>
      </c>
      <c r="AD44" s="103">
        <f t="shared" si="18"/>
        <v>664.9524074913809</v>
      </c>
      <c r="AE44" s="51">
        <f t="shared" si="19"/>
        <v>29.96856610208854</v>
      </c>
      <c r="AF44" s="52">
        <f t="shared" si="20"/>
        <v>22.250364892069893</v>
      </c>
      <c r="AG44" s="52">
        <f t="shared" si="21"/>
        <v>15.675193317529022</v>
      </c>
      <c r="AH44" s="52">
        <f t="shared" si="22"/>
        <v>10.243075829760041</v>
      </c>
      <c r="AI44" s="53">
        <f t="shared" si="23"/>
        <v>5.954071356629798</v>
      </c>
      <c r="BY44"/>
    </row>
    <row r="45" spans="1:77" ht="16.5">
      <c r="A45" s="97">
        <v>3</v>
      </c>
      <c r="B45" s="4">
        <v>-3.8456258273998944</v>
      </c>
      <c r="C45" s="11">
        <v>261.90185845443096</v>
      </c>
      <c r="D45" s="4">
        <v>-0.2082545076431792</v>
      </c>
      <c r="E45" s="4">
        <f t="shared" si="1"/>
        <v>3.851260565622485</v>
      </c>
      <c r="F45" s="182">
        <f aca="true" t="shared" si="28" ref="F45:F105">-B45*$E$28*(1-$E$32)/$E$29/$E$33</f>
        <v>0.6409376378999824</v>
      </c>
      <c r="G45" s="58">
        <f aca="true" t="shared" si="29" ref="G45:G105">C45*$E$28*(1-$E$32)/$E$29/$E$33</f>
        <v>43.65030974240516</v>
      </c>
      <c r="H45" s="60">
        <f aca="true" t="shared" si="30" ref="H45:H105">-D45*$E$28*(1-$E$32)/$E$29/$E$33</f>
        <v>0.03470908460719653</v>
      </c>
      <c r="I45" s="60">
        <f aca="true" t="shared" si="31" ref="I45:I105">E45*$E$28*(1-$E$32)/$E$29/$E$33</f>
        <v>0.6418767609370808</v>
      </c>
      <c r="J45" s="41">
        <f t="shared" si="3"/>
        <v>3.851260565622485</v>
      </c>
      <c r="K45" s="18">
        <f t="shared" si="4"/>
        <v>171.8454799024602</v>
      </c>
      <c r="L45" s="18">
        <f t="shared" si="5"/>
        <v>1110.7850089479734</v>
      </c>
      <c r="M45" s="15">
        <f t="shared" si="6"/>
        <v>0.014635730994292452</v>
      </c>
      <c r="N45" s="18">
        <f t="shared" si="25"/>
        <v>693.1736715721509</v>
      </c>
      <c r="O45" s="18">
        <f t="shared" si="26"/>
        <v>798.2497683381073</v>
      </c>
      <c r="P45" s="11">
        <f t="shared" si="27"/>
        <v>16.900148789125364</v>
      </c>
      <c r="Q45" s="83">
        <f t="shared" si="7"/>
        <v>2790.9687132808117</v>
      </c>
      <c r="R45" s="113">
        <f t="shared" si="24"/>
        <v>1.5418503902164214E-05</v>
      </c>
      <c r="S45" s="62">
        <f t="shared" si="8"/>
        <v>0.04303256199653843</v>
      </c>
      <c r="T45" s="24"/>
      <c r="U45" s="54">
        <f t="shared" si="9"/>
        <v>5.450768814495633</v>
      </c>
      <c r="V45" s="55">
        <f t="shared" si="10"/>
        <v>4.650872327527519</v>
      </c>
      <c r="W45" s="55">
        <f t="shared" si="11"/>
        <v>3.851260565622485</v>
      </c>
      <c r="X45" s="55">
        <f t="shared" si="12"/>
        <v>3.05215731592441</v>
      </c>
      <c r="Y45" s="56">
        <f t="shared" si="13"/>
        <v>2.254103462012659</v>
      </c>
      <c r="Z45" s="103">
        <f t="shared" si="14"/>
        <v>883.4204025714539</v>
      </c>
      <c r="AA45" s="103">
        <f t="shared" si="15"/>
        <v>864.2913667024002</v>
      </c>
      <c r="AB45" s="103">
        <f t="shared" si="16"/>
        <v>822.1937281754962</v>
      </c>
      <c r="AC45" s="103">
        <f t="shared" si="17"/>
        <v>756.3424914407634</v>
      </c>
      <c r="AD45" s="103">
        <f t="shared" si="18"/>
        <v>665.000852800423</v>
      </c>
      <c r="AE45" s="51">
        <f t="shared" si="19"/>
        <v>30.16444195418948</v>
      </c>
      <c r="AF45" s="52">
        <f t="shared" si="20"/>
        <v>22.372434027069573</v>
      </c>
      <c r="AG45" s="52">
        <f t="shared" si="21"/>
        <v>15.740200839921494</v>
      </c>
      <c r="AH45" s="52">
        <f t="shared" si="22"/>
        <v>10.26787735490191</v>
      </c>
      <c r="AI45" s="53">
        <f t="shared" si="23"/>
        <v>5.955789769544356</v>
      </c>
      <c r="AJ45" s="24"/>
      <c r="BY45"/>
    </row>
    <row r="46" spans="1:77" ht="16.5">
      <c r="A46" s="97">
        <v>4</v>
      </c>
      <c r="B46" s="4">
        <v>-3.844237229501564</v>
      </c>
      <c r="C46" s="11">
        <v>262.40506421400613</v>
      </c>
      <c r="D46" s="4">
        <v>-0.3242714851092968</v>
      </c>
      <c r="E46" s="4">
        <f t="shared" si="1"/>
        <v>3.8578895620197384</v>
      </c>
      <c r="F46" s="182">
        <f t="shared" si="28"/>
        <v>0.6407062049169273</v>
      </c>
      <c r="G46" s="58">
        <f t="shared" si="29"/>
        <v>43.73417736900102</v>
      </c>
      <c r="H46" s="60">
        <f t="shared" si="30"/>
        <v>0.054045247518216134</v>
      </c>
      <c r="I46" s="60">
        <f t="shared" si="31"/>
        <v>0.6429815936699564</v>
      </c>
      <c r="J46" s="41">
        <f t="shared" si="3"/>
        <v>3.857889562019738</v>
      </c>
      <c r="K46" s="18">
        <f t="shared" si="4"/>
        <v>171.721400649245</v>
      </c>
      <c r="L46" s="18">
        <f t="shared" si="5"/>
        <v>1110.0729881625107</v>
      </c>
      <c r="M46" s="15">
        <f t="shared" si="6"/>
        <v>0.03548486185170101</v>
      </c>
      <c r="N46" s="18">
        <f t="shared" si="25"/>
        <v>694.84245602569</v>
      </c>
      <c r="O46" s="18">
        <f t="shared" si="26"/>
        <v>798.7887699539637</v>
      </c>
      <c r="P46" s="11">
        <f t="shared" si="27"/>
        <v>16.955326168856022</v>
      </c>
      <c r="Q46" s="83">
        <f t="shared" si="7"/>
        <v>2792.416425822117</v>
      </c>
      <c r="R46" s="113">
        <f t="shared" si="24"/>
        <v>1.5418503902164214E-05</v>
      </c>
      <c r="S46" s="62">
        <f t="shared" si="8"/>
        <v>0.04305488355800576</v>
      </c>
      <c r="T46" s="24"/>
      <c r="U46" s="54">
        <f t="shared" si="9"/>
        <v>5.458117969041801</v>
      </c>
      <c r="V46" s="55">
        <f t="shared" si="10"/>
        <v>4.657658815793902</v>
      </c>
      <c r="W46" s="55">
        <f t="shared" si="11"/>
        <v>3.857889562019738</v>
      </c>
      <c r="X46" s="55">
        <f t="shared" si="12"/>
        <v>3.059351311826017</v>
      </c>
      <c r="Y46" s="56">
        <f t="shared" si="13"/>
        <v>2.2633473824481354</v>
      </c>
      <c r="Z46" s="103">
        <f t="shared" si="14"/>
        <v>883.4910938400035</v>
      </c>
      <c r="AA46" s="103">
        <f t="shared" si="15"/>
        <v>864.5495514595042</v>
      </c>
      <c r="AB46" s="103">
        <f t="shared" si="16"/>
        <v>822.6389933004206</v>
      </c>
      <c r="AC46" s="103">
        <f t="shared" si="17"/>
        <v>757.045557683728</v>
      </c>
      <c r="AD46" s="103">
        <f t="shared" si="18"/>
        <v>666.2186534861621</v>
      </c>
      <c r="AE46" s="51">
        <f t="shared" si="19"/>
        <v>30.241398803687105</v>
      </c>
      <c r="AF46" s="52">
        <f t="shared" si="20"/>
        <v>22.433673966736897</v>
      </c>
      <c r="AG46" s="52">
        <f t="shared" si="21"/>
        <v>15.790428516300727</v>
      </c>
      <c r="AH46" s="52">
        <f t="shared" si="22"/>
        <v>10.311988782908365</v>
      </c>
      <c r="AI46" s="53">
        <f t="shared" si="23"/>
        <v>5.9991407746470085</v>
      </c>
      <c r="AJ46" s="24"/>
      <c r="BY46"/>
    </row>
    <row r="47" spans="1:77" ht="16.5">
      <c r="A47" s="97">
        <v>5</v>
      </c>
      <c r="B47" s="4">
        <v>-3.841477128413164</v>
      </c>
      <c r="C47" s="11">
        <v>262.79941011820955</v>
      </c>
      <c r="D47" s="4">
        <v>-0.4408452061690129</v>
      </c>
      <c r="E47" s="4">
        <f t="shared" si="1"/>
        <v>3.8666899311845073</v>
      </c>
      <c r="F47" s="182">
        <f t="shared" si="28"/>
        <v>0.6402461880688607</v>
      </c>
      <c r="G47" s="58">
        <f t="shared" si="29"/>
        <v>43.79990168636825</v>
      </c>
      <c r="H47" s="60">
        <f t="shared" si="30"/>
        <v>0.07347420102816882</v>
      </c>
      <c r="I47" s="60">
        <f t="shared" si="31"/>
        <v>0.6444483218640846</v>
      </c>
      <c r="J47" s="41">
        <f t="shared" si="3"/>
        <v>3.8666899311845078</v>
      </c>
      <c r="K47" s="18">
        <f t="shared" si="4"/>
        <v>171.47490271186055</v>
      </c>
      <c r="L47" s="18">
        <f t="shared" si="5"/>
        <v>1108.567413002118</v>
      </c>
      <c r="M47" s="15">
        <f t="shared" si="6"/>
        <v>0.06558399121185626</v>
      </c>
      <c r="N47" s="18">
        <f t="shared" si="25"/>
        <v>697.0589159957873</v>
      </c>
      <c r="O47" s="18">
        <f t="shared" si="26"/>
        <v>799.5700939025274</v>
      </c>
      <c r="P47" s="11">
        <f t="shared" si="27"/>
        <v>17.02632948903969</v>
      </c>
      <c r="Q47" s="83">
        <f t="shared" si="7"/>
        <v>2793.7632390925446</v>
      </c>
      <c r="R47" s="113">
        <f t="shared" si="24"/>
        <v>1.5418503902164214E-05</v>
      </c>
      <c r="S47" s="62">
        <f t="shared" si="8"/>
        <v>0.04307564940367133</v>
      </c>
      <c r="T47" s="24"/>
      <c r="U47" s="54">
        <f t="shared" si="9"/>
        <v>5.4659343999626655</v>
      </c>
      <c r="V47" s="55">
        <f t="shared" si="10"/>
        <v>4.66567610407649</v>
      </c>
      <c r="W47" s="55">
        <f t="shared" si="11"/>
        <v>3.8666899311845078</v>
      </c>
      <c r="X47" s="55">
        <f t="shared" si="12"/>
        <v>3.0699692851908176</v>
      </c>
      <c r="Y47" s="56">
        <f t="shared" si="13"/>
        <v>2.277892594576071</v>
      </c>
      <c r="Z47" s="103">
        <f t="shared" si="14"/>
        <v>883.5641916633942</v>
      </c>
      <c r="AA47" s="103">
        <f t="shared" si="15"/>
        <v>864.8524319034685</v>
      </c>
      <c r="AB47" s="103">
        <f t="shared" si="16"/>
        <v>823.2275893386663</v>
      </c>
      <c r="AC47" s="103">
        <f t="shared" si="17"/>
        <v>758.079488306779</v>
      </c>
      <c r="AD47" s="103">
        <f t="shared" si="18"/>
        <v>668.1267683003293</v>
      </c>
      <c r="AE47" s="51">
        <f t="shared" si="19"/>
        <v>30.32335598385463</v>
      </c>
      <c r="AF47" s="52">
        <f t="shared" si="20"/>
        <v>22.50612777080167</v>
      </c>
      <c r="AG47" s="52">
        <f t="shared" si="21"/>
        <v>15.857231442598918</v>
      </c>
      <c r="AH47" s="52">
        <f t="shared" si="22"/>
        <v>10.377266103962585</v>
      </c>
      <c r="AI47" s="53">
        <f t="shared" si="23"/>
        <v>6.0676661439806585</v>
      </c>
      <c r="AJ47" s="24"/>
      <c r="BY47"/>
    </row>
    <row r="48" spans="1:77" ht="16.5">
      <c r="A48" s="97">
        <v>6</v>
      </c>
      <c r="B48" s="4">
        <v>-3.8374092232903063</v>
      </c>
      <c r="C48" s="11">
        <v>263.02394996787183</v>
      </c>
      <c r="D48" s="4">
        <v>-0.5566166309602648</v>
      </c>
      <c r="E48" s="4">
        <f t="shared" si="1"/>
        <v>3.8775677454887965</v>
      </c>
      <c r="F48" s="182">
        <f t="shared" si="28"/>
        <v>0.6395682038817178</v>
      </c>
      <c r="G48" s="58">
        <f t="shared" si="29"/>
        <v>43.8373249946453</v>
      </c>
      <c r="H48" s="60">
        <f t="shared" si="30"/>
        <v>0.09276943849337747</v>
      </c>
      <c r="I48" s="60">
        <f t="shared" si="31"/>
        <v>0.6462612909147994</v>
      </c>
      <c r="J48" s="41">
        <f t="shared" si="3"/>
        <v>3.8775677454887965</v>
      </c>
      <c r="K48" s="18">
        <f t="shared" si="4"/>
        <v>171.11193071831718</v>
      </c>
      <c r="L48" s="18">
        <f t="shared" si="5"/>
        <v>1106.2967429628875</v>
      </c>
      <c r="M48" s="15">
        <f t="shared" si="6"/>
        <v>0.10455335040749525</v>
      </c>
      <c r="N48" s="18">
        <f t="shared" si="25"/>
        <v>699.8002560188398</v>
      </c>
      <c r="O48" s="18">
        <f t="shared" si="26"/>
        <v>800.5889546681585</v>
      </c>
      <c r="P48" s="11">
        <f t="shared" si="27"/>
        <v>17.11198016062794</v>
      </c>
      <c r="Q48" s="83">
        <f t="shared" si="7"/>
        <v>2795.0144178792384</v>
      </c>
      <c r="R48" s="113">
        <f t="shared" si="24"/>
        <v>1.5418503902164214E-05</v>
      </c>
      <c r="S48" s="62">
        <f t="shared" si="8"/>
        <v>0.043094940708676276</v>
      </c>
      <c r="T48" s="24"/>
      <c r="U48" s="54">
        <f t="shared" si="9"/>
        <v>5.473806406332109</v>
      </c>
      <c r="V48" s="55">
        <f t="shared" si="10"/>
        <v>4.674677467803848</v>
      </c>
      <c r="W48" s="55">
        <f t="shared" si="11"/>
        <v>3.8775677454887965</v>
      </c>
      <c r="X48" s="55">
        <f t="shared" si="12"/>
        <v>3.0840433123723563</v>
      </c>
      <c r="Y48" s="56">
        <f t="shared" si="13"/>
        <v>2.297821582106355</v>
      </c>
      <c r="Z48" s="103">
        <f t="shared" si="14"/>
        <v>883.6356339863665</v>
      </c>
      <c r="AA48" s="103">
        <f t="shared" si="15"/>
        <v>865.1897421184306</v>
      </c>
      <c r="AB48" s="103">
        <f t="shared" si="16"/>
        <v>823.9511627910377</v>
      </c>
      <c r="AC48" s="103">
        <f t="shared" si="17"/>
        <v>759.4430551099902</v>
      </c>
      <c r="AD48" s="103">
        <f t="shared" si="18"/>
        <v>670.7251793349668</v>
      </c>
      <c r="AE48" s="51">
        <f t="shared" si="19"/>
        <v>30.406007606723236</v>
      </c>
      <c r="AF48" s="52">
        <f t="shared" si="20"/>
        <v>22.587613437685533</v>
      </c>
      <c r="AG48" s="52">
        <f t="shared" si="21"/>
        <v>15.939997735234298</v>
      </c>
      <c r="AH48" s="52">
        <f t="shared" si="22"/>
        <v>10.464104970905888</v>
      </c>
      <c r="AI48" s="53">
        <f t="shared" si="23"/>
        <v>6.162177052590738</v>
      </c>
      <c r="AJ48" s="24"/>
      <c r="BY48"/>
    </row>
    <row r="49" spans="1:77" ht="16.5">
      <c r="A49" s="97">
        <v>7</v>
      </c>
      <c r="B49" s="4">
        <v>-3.827946808643466</v>
      </c>
      <c r="C49" s="11">
        <v>263.4406226881713</v>
      </c>
      <c r="D49" s="4">
        <v>-0.6735421101740392</v>
      </c>
      <c r="E49" s="4">
        <f t="shared" si="1"/>
        <v>3.8867513097677593</v>
      </c>
      <c r="F49" s="182">
        <f t="shared" si="28"/>
        <v>0.6379911347739109</v>
      </c>
      <c r="G49" s="58">
        <f t="shared" si="29"/>
        <v>43.906770448028546</v>
      </c>
      <c r="H49" s="60">
        <f t="shared" si="30"/>
        <v>0.11225701836233987</v>
      </c>
      <c r="I49" s="60">
        <f t="shared" si="31"/>
        <v>0.6477918849612931</v>
      </c>
      <c r="J49" s="41">
        <f t="shared" si="3"/>
        <v>3.886751309767759</v>
      </c>
      <c r="K49" s="18">
        <f t="shared" si="4"/>
        <v>170.26910385787252</v>
      </c>
      <c r="L49" s="18">
        <f t="shared" si="5"/>
        <v>1101.0084714617512</v>
      </c>
      <c r="M49" s="15">
        <f t="shared" si="6"/>
        <v>0.15309291911169792</v>
      </c>
      <c r="N49" s="18">
        <f t="shared" si="25"/>
        <v>702.1160430875549</v>
      </c>
      <c r="O49" s="18">
        <f t="shared" si="26"/>
        <v>801.5285683641305</v>
      </c>
      <c r="P49" s="11">
        <f t="shared" si="27"/>
        <v>17.18683151640269</v>
      </c>
      <c r="Q49" s="83">
        <f t="shared" si="7"/>
        <v>2792.2621112068236</v>
      </c>
      <c r="R49" s="113">
        <f t="shared" si="24"/>
        <v>1.5418503902164214E-05</v>
      </c>
      <c r="S49" s="62">
        <f t="shared" si="8"/>
        <v>0.043052504257507694</v>
      </c>
      <c r="T49" s="24"/>
      <c r="U49" s="54">
        <f t="shared" si="9"/>
        <v>5.480066649133867</v>
      </c>
      <c r="V49" s="55">
        <f t="shared" si="10"/>
        <v>4.681933222977919</v>
      </c>
      <c r="W49" s="55">
        <f t="shared" si="11"/>
        <v>3.886751309767759</v>
      </c>
      <c r="X49" s="55">
        <f t="shared" si="12"/>
        <v>3.0967953754841893</v>
      </c>
      <c r="Y49" s="56">
        <f t="shared" si="13"/>
        <v>2.3174158593875647</v>
      </c>
      <c r="Z49" s="103">
        <f t="shared" si="14"/>
        <v>883.6908906829059</v>
      </c>
      <c r="AA49" s="103">
        <f t="shared" si="15"/>
        <v>865.4595240106014</v>
      </c>
      <c r="AB49" s="103">
        <f t="shared" si="16"/>
        <v>824.5586238348006</v>
      </c>
      <c r="AC49" s="103">
        <f t="shared" si="17"/>
        <v>760.6717623729464</v>
      </c>
      <c r="AD49" s="103">
        <f t="shared" si="18"/>
        <v>673.262040919398</v>
      </c>
      <c r="AE49" s="51">
        <f t="shared" si="19"/>
        <v>30.47181665530233</v>
      </c>
      <c r="AF49" s="52">
        <f t="shared" si="20"/>
        <v>22.653403531133375</v>
      </c>
      <c r="AG49" s="52">
        <f t="shared" si="21"/>
        <v>16.010039609503124</v>
      </c>
      <c r="AH49" s="52">
        <f t="shared" si="22"/>
        <v>10.543096581513655</v>
      </c>
      <c r="AI49" s="53">
        <f t="shared" si="23"/>
        <v>6.255801204560982</v>
      </c>
      <c r="AJ49" s="24"/>
      <c r="BY49"/>
    </row>
    <row r="50" spans="1:77" ht="16.5">
      <c r="A50" s="97">
        <v>8</v>
      </c>
      <c r="B50" s="4">
        <v>-3.8174728561789877</v>
      </c>
      <c r="C50" s="11">
        <v>263.5098129939308</v>
      </c>
      <c r="D50" s="4">
        <v>-0.7895289235367711</v>
      </c>
      <c r="E50" s="4">
        <f t="shared" si="1"/>
        <v>3.8982630656183903</v>
      </c>
      <c r="F50" s="182">
        <f t="shared" si="28"/>
        <v>0.6362454760298313</v>
      </c>
      <c r="G50" s="58">
        <f t="shared" si="29"/>
        <v>43.91830216565513</v>
      </c>
      <c r="H50" s="60">
        <f t="shared" si="30"/>
        <v>0.13158815392279516</v>
      </c>
      <c r="I50" s="60">
        <f t="shared" si="31"/>
        <v>0.6497105109363983</v>
      </c>
      <c r="J50" s="41">
        <f t="shared" si="3"/>
        <v>3.8982630656183903</v>
      </c>
      <c r="K50" s="18">
        <f t="shared" si="4"/>
        <v>169.33860468948225</v>
      </c>
      <c r="L50" s="18">
        <f t="shared" si="5"/>
        <v>1095.1110129981607</v>
      </c>
      <c r="M50" s="15">
        <f t="shared" si="6"/>
        <v>0.21035928536388498</v>
      </c>
      <c r="N50" s="18">
        <f t="shared" si="25"/>
        <v>705.0207478359367</v>
      </c>
      <c r="O50" s="18">
        <f t="shared" si="26"/>
        <v>802.742285033103</v>
      </c>
      <c r="P50" s="11">
        <f t="shared" si="27"/>
        <v>17.276722089727876</v>
      </c>
      <c r="Q50" s="83">
        <f t="shared" si="7"/>
        <v>2789.6997319317747</v>
      </c>
      <c r="R50" s="113">
        <f t="shared" si="24"/>
        <v>1.5418503902164214E-05</v>
      </c>
      <c r="S50" s="62">
        <f t="shared" si="8"/>
        <v>0.04301299620265653</v>
      </c>
      <c r="T50" s="24"/>
      <c r="U50" s="54">
        <f t="shared" si="9"/>
        <v>5.485581455772926</v>
      </c>
      <c r="V50" s="55">
        <f t="shared" si="10"/>
        <v>4.689904511756735</v>
      </c>
      <c r="W50" s="55">
        <f t="shared" si="11"/>
        <v>3.8982630656183903</v>
      </c>
      <c r="X50" s="55">
        <f t="shared" si="12"/>
        <v>3.1137366147483903</v>
      </c>
      <c r="Y50" s="56">
        <f t="shared" si="13"/>
        <v>2.343481739032117</v>
      </c>
      <c r="Z50" s="103">
        <f t="shared" si="14"/>
        <v>883.7384242156126</v>
      </c>
      <c r="AA50" s="103">
        <f t="shared" si="15"/>
        <v>865.7537351687495</v>
      </c>
      <c r="AB50" s="103">
        <f t="shared" si="16"/>
        <v>825.3156748378141</v>
      </c>
      <c r="AC50" s="103">
        <f t="shared" si="17"/>
        <v>762.2941586745092</v>
      </c>
      <c r="AD50" s="103">
        <f t="shared" si="18"/>
        <v>676.6094322688299</v>
      </c>
      <c r="AE50" s="51">
        <f t="shared" si="19"/>
        <v>30.529848258744988</v>
      </c>
      <c r="AF50" s="52">
        <f t="shared" si="20"/>
        <v>22.72579138342554</v>
      </c>
      <c r="AG50" s="52">
        <f t="shared" si="21"/>
        <v>16.098053821309794</v>
      </c>
      <c r="AH50" s="52">
        <f t="shared" si="22"/>
        <v>10.648492764022103</v>
      </c>
      <c r="AI50" s="53">
        <f t="shared" si="23"/>
        <v>6.381424221136947</v>
      </c>
      <c r="AJ50" s="24"/>
      <c r="BY50"/>
    </row>
    <row r="51" spans="1:77" ht="16.5">
      <c r="A51" s="97">
        <v>9</v>
      </c>
      <c r="B51" s="4">
        <v>-3.806029667621589</v>
      </c>
      <c r="C51" s="11">
        <v>263.26387622700736</v>
      </c>
      <c r="D51" s="4">
        <v>-0.904780138737695</v>
      </c>
      <c r="E51" s="4">
        <f t="shared" si="1"/>
        <v>3.9120952097654658</v>
      </c>
      <c r="F51" s="182">
        <f t="shared" si="28"/>
        <v>0.6343382779369314</v>
      </c>
      <c r="G51" s="58">
        <f t="shared" si="29"/>
        <v>43.87731270450122</v>
      </c>
      <c r="H51" s="60">
        <f t="shared" si="30"/>
        <v>0.15079668978961586</v>
      </c>
      <c r="I51" s="60">
        <f t="shared" si="31"/>
        <v>0.6520158682942443</v>
      </c>
      <c r="J51" s="41">
        <f t="shared" si="3"/>
        <v>3.9120952097654658</v>
      </c>
      <c r="K51" s="18">
        <f t="shared" si="4"/>
        <v>168.32491351805302</v>
      </c>
      <c r="L51" s="18">
        <f t="shared" si="5"/>
        <v>1088.637665648131</v>
      </c>
      <c r="M51" s="15">
        <f t="shared" si="6"/>
        <v>0.2762559972423166</v>
      </c>
      <c r="N51" s="18">
        <f t="shared" si="25"/>
        <v>708.5136179363718</v>
      </c>
      <c r="O51" s="18">
        <f t="shared" si="26"/>
        <v>804.2102479199515</v>
      </c>
      <c r="P51" s="11">
        <f t="shared" si="27"/>
        <v>17.381996320451687</v>
      </c>
      <c r="Q51" s="83">
        <f t="shared" si="7"/>
        <v>2787.3446973402015</v>
      </c>
      <c r="R51" s="113">
        <f t="shared" si="24"/>
        <v>1.5418503902164214E-05</v>
      </c>
      <c r="S51" s="62">
        <f t="shared" si="8"/>
        <v>0.04297668509261663</v>
      </c>
      <c r="T51" s="24"/>
      <c r="U51" s="54">
        <f t="shared" si="9"/>
        <v>5.4905810926414675</v>
      </c>
      <c r="V51" s="55">
        <f t="shared" si="10"/>
        <v>4.6987094281754525</v>
      </c>
      <c r="W51" s="55">
        <f t="shared" si="11"/>
        <v>3.9120952097654658</v>
      </c>
      <c r="X51" s="55">
        <f t="shared" si="12"/>
        <v>3.1346988139862884</v>
      </c>
      <c r="Y51" s="56">
        <f t="shared" si="13"/>
        <v>2.3755869722736525</v>
      </c>
      <c r="Z51" s="103">
        <f t="shared" si="14"/>
        <v>883.7805917645246</v>
      </c>
      <c r="AA51" s="103">
        <f t="shared" si="15"/>
        <v>866.0760676452023</v>
      </c>
      <c r="AB51" s="103">
        <f t="shared" si="16"/>
        <v>826.218834521198</v>
      </c>
      <c r="AC51" s="103">
        <f t="shared" si="17"/>
        <v>764.2859376131167</v>
      </c>
      <c r="AD51" s="103">
        <f t="shared" si="18"/>
        <v>680.689808055716</v>
      </c>
      <c r="AE51" s="51">
        <f t="shared" si="19"/>
        <v>30.58250635135961</v>
      </c>
      <c r="AF51" s="52">
        <f t="shared" si="20"/>
        <v>22.805883093665948</v>
      </c>
      <c r="AG51" s="52">
        <f t="shared" si="21"/>
        <v>16.204125905466487</v>
      </c>
      <c r="AH51" s="52">
        <f t="shared" si="22"/>
        <v>10.779623221389127</v>
      </c>
      <c r="AI51" s="53">
        <f t="shared" si="23"/>
        <v>6.53784303037727</v>
      </c>
      <c r="AJ51" s="24"/>
      <c r="BY51"/>
    </row>
    <row r="52" spans="1:77" ht="16.5">
      <c r="A52" s="97">
        <v>10</v>
      </c>
      <c r="B52" s="4">
        <v>-3.7923207038698337</v>
      </c>
      <c r="C52" s="11">
        <v>263.63285404905287</v>
      </c>
      <c r="D52" s="4">
        <v>-1.0199893931805668</v>
      </c>
      <c r="E52" s="4">
        <f t="shared" si="1"/>
        <v>3.9270949419641807</v>
      </c>
      <c r="F52" s="182">
        <f t="shared" si="28"/>
        <v>0.6320534506449722</v>
      </c>
      <c r="G52" s="58">
        <f t="shared" si="29"/>
        <v>43.938809008175475</v>
      </c>
      <c r="H52" s="60">
        <f t="shared" si="30"/>
        <v>0.1699982321967611</v>
      </c>
      <c r="I52" s="60">
        <f t="shared" si="31"/>
        <v>0.6545158236606967</v>
      </c>
      <c r="J52" s="41">
        <f t="shared" si="3"/>
        <v>3.9270949419641803</v>
      </c>
      <c r="K52" s="18">
        <f t="shared" si="4"/>
        <v>167.1145160535385</v>
      </c>
      <c r="L52" s="18">
        <f t="shared" si="5"/>
        <v>1081.0084458103474</v>
      </c>
      <c r="M52" s="15">
        <f t="shared" si="6"/>
        <v>0.35108874620782765</v>
      </c>
      <c r="N52" s="18">
        <f t="shared" si="25"/>
        <v>712.3046040071256</v>
      </c>
      <c r="O52" s="18">
        <f t="shared" si="26"/>
        <v>805.6966699988395</v>
      </c>
      <c r="P52" s="11">
        <f t="shared" si="27"/>
        <v>17.502272775182437</v>
      </c>
      <c r="Q52" s="83">
        <f t="shared" si="7"/>
        <v>2783.9775973912415</v>
      </c>
      <c r="R52" s="113">
        <f t="shared" si="24"/>
        <v>1.5418503902164214E-05</v>
      </c>
      <c r="S52" s="62">
        <f t="shared" si="8"/>
        <v>0.04292476944891461</v>
      </c>
      <c r="T52" s="24"/>
      <c r="U52" s="54">
        <f t="shared" si="9"/>
        <v>5.499483004695754</v>
      </c>
      <c r="V52" s="55">
        <f t="shared" si="10"/>
        <v>4.709964209716058</v>
      </c>
      <c r="W52" s="55">
        <f t="shared" si="11"/>
        <v>3.9270949419641803</v>
      </c>
      <c r="X52" s="55">
        <f t="shared" si="12"/>
        <v>3.155827751655776</v>
      </c>
      <c r="Y52" s="56">
        <f t="shared" si="13"/>
        <v>2.4073398600045035</v>
      </c>
      <c r="Z52" s="103">
        <f t="shared" si="14"/>
        <v>883.8534928644681</v>
      </c>
      <c r="AA52" s="103">
        <f t="shared" si="15"/>
        <v>866.4840408529734</v>
      </c>
      <c r="AB52" s="103">
        <f t="shared" si="16"/>
        <v>827.190233409216</v>
      </c>
      <c r="AC52" s="103">
        <f t="shared" si="17"/>
        <v>766.2760393110575</v>
      </c>
      <c r="AD52" s="103">
        <f t="shared" si="18"/>
        <v>684.6795435564828</v>
      </c>
      <c r="AE52" s="51">
        <f t="shared" si="19"/>
        <v>30.676376650119956</v>
      </c>
      <c r="AF52" s="52">
        <f t="shared" si="20"/>
        <v>22.908463621264232</v>
      </c>
      <c r="AG52" s="52">
        <f t="shared" si="21"/>
        <v>16.319542885954718</v>
      </c>
      <c r="AH52" s="52">
        <f t="shared" si="22"/>
        <v>10.91260124158503</v>
      </c>
      <c r="AI52" s="53">
        <f t="shared" si="23"/>
        <v>6.694379476988232</v>
      </c>
      <c r="AJ52" s="24"/>
      <c r="BY52"/>
    </row>
    <row r="53" spans="1:77" ht="16.5">
      <c r="A53" s="97">
        <v>11</v>
      </c>
      <c r="B53" s="4">
        <v>-3.769580488002884</v>
      </c>
      <c r="C53" s="11">
        <v>263.62759907671614</v>
      </c>
      <c r="D53" s="4">
        <v>-1.136715268302774</v>
      </c>
      <c r="E53" s="4">
        <f t="shared" si="1"/>
        <v>3.9372399795700423</v>
      </c>
      <c r="F53" s="182">
        <f t="shared" si="28"/>
        <v>0.6282634146671473</v>
      </c>
      <c r="G53" s="58">
        <f t="shared" si="29"/>
        <v>43.93793317945269</v>
      </c>
      <c r="H53" s="60">
        <f t="shared" si="30"/>
        <v>0.189452544717129</v>
      </c>
      <c r="I53" s="60">
        <f t="shared" si="31"/>
        <v>0.6562066632616737</v>
      </c>
      <c r="J53" s="41">
        <f t="shared" si="3"/>
        <v>3.9372399795700423</v>
      </c>
      <c r="K53" s="18">
        <f t="shared" si="4"/>
        <v>165.11635889681978</v>
      </c>
      <c r="L53" s="18">
        <f t="shared" si="5"/>
        <v>1068.3209378345464</v>
      </c>
      <c r="M53" s="15">
        <f t="shared" si="6"/>
        <v>0.4360426642775503</v>
      </c>
      <c r="N53" s="18">
        <f t="shared" si="25"/>
        <v>714.8705525476424</v>
      </c>
      <c r="O53" s="18">
        <f t="shared" si="26"/>
        <v>806.9903014905374</v>
      </c>
      <c r="P53" s="11">
        <f t="shared" si="27"/>
        <v>17.582275486610634</v>
      </c>
      <c r="Q53" s="83">
        <f t="shared" si="7"/>
        <v>2773.3164689204345</v>
      </c>
      <c r="R53" s="113">
        <f t="shared" si="24"/>
        <v>1.5418503902164214E-05</v>
      </c>
      <c r="S53" s="62">
        <f t="shared" si="8"/>
        <v>0.042760390797986</v>
      </c>
      <c r="T53" s="24"/>
      <c r="U53" s="54">
        <f t="shared" si="9"/>
        <v>5.500040784243102</v>
      </c>
      <c r="V53" s="55">
        <f t="shared" si="10"/>
        <v>4.7145252558584385</v>
      </c>
      <c r="W53" s="55">
        <f t="shared" si="11"/>
        <v>3.9372399795700423</v>
      </c>
      <c r="X53" s="55">
        <f t="shared" si="12"/>
        <v>3.174236827038962</v>
      </c>
      <c r="Y53" s="56">
        <f t="shared" si="13"/>
        <v>2.4389568918584996</v>
      </c>
      <c r="Z53" s="103">
        <f t="shared" si="14"/>
        <v>883.8579678426755</v>
      </c>
      <c r="AA53" s="103">
        <f t="shared" si="15"/>
        <v>866.6480816719993</v>
      </c>
      <c r="AB53" s="103">
        <f t="shared" si="16"/>
        <v>827.8425229706751</v>
      </c>
      <c r="AC53" s="103">
        <f t="shared" si="17"/>
        <v>767.9956556644535</v>
      </c>
      <c r="AD53" s="103">
        <f t="shared" si="18"/>
        <v>688.6072793028835</v>
      </c>
      <c r="AE53" s="51">
        <f t="shared" si="19"/>
        <v>30.682263185827107</v>
      </c>
      <c r="AF53" s="52">
        <f t="shared" si="20"/>
        <v>22.950100055246747</v>
      </c>
      <c r="AG53" s="52">
        <f t="shared" si="21"/>
        <v>16.397835684867793</v>
      </c>
      <c r="AH53" s="52">
        <f t="shared" si="22"/>
        <v>11.029119853837672</v>
      </c>
      <c r="AI53" s="53">
        <f t="shared" si="23"/>
        <v>6.852058653273845</v>
      </c>
      <c r="AJ53" s="24"/>
      <c r="BY53"/>
    </row>
    <row r="54" spans="1:77" ht="16.5">
      <c r="A54" s="97">
        <v>12</v>
      </c>
      <c r="B54" s="4">
        <v>-3.750797288381806</v>
      </c>
      <c r="C54" s="11">
        <v>263.1917600681051</v>
      </c>
      <c r="D54" s="4">
        <v>-1.2518761911161882</v>
      </c>
      <c r="E54" s="4">
        <f t="shared" si="1"/>
        <v>3.9541970482533975</v>
      </c>
      <c r="F54" s="182">
        <f t="shared" si="28"/>
        <v>0.6251328813969678</v>
      </c>
      <c r="G54" s="58">
        <f t="shared" si="29"/>
        <v>43.86529334468418</v>
      </c>
      <c r="H54" s="60">
        <f t="shared" si="30"/>
        <v>0.20864603185269803</v>
      </c>
      <c r="I54" s="60">
        <f t="shared" si="31"/>
        <v>0.6590328413755663</v>
      </c>
      <c r="J54" s="41">
        <f t="shared" si="3"/>
        <v>3.954197048253397</v>
      </c>
      <c r="K54" s="18">
        <f t="shared" si="4"/>
        <v>163.47496319088793</v>
      </c>
      <c r="L54" s="18">
        <f t="shared" si="5"/>
        <v>1057.8334248607116</v>
      </c>
      <c r="M54" s="15">
        <f t="shared" si="6"/>
        <v>0.5288692996434582</v>
      </c>
      <c r="N54" s="18">
        <f t="shared" si="25"/>
        <v>719.162887538268</v>
      </c>
      <c r="O54" s="18">
        <f t="shared" si="26"/>
        <v>808.8068325223887</v>
      </c>
      <c r="P54" s="11">
        <f t="shared" si="27"/>
        <v>17.711447597111725</v>
      </c>
      <c r="Q54" s="83">
        <f t="shared" si="7"/>
        <v>2767.5184250090115</v>
      </c>
      <c r="R54" s="113">
        <f t="shared" si="24"/>
        <v>1.5418503902164214E-05</v>
      </c>
      <c r="S54" s="62">
        <f t="shared" si="8"/>
        <v>0.04267099363531281</v>
      </c>
      <c r="T54" s="24"/>
      <c r="U54" s="54">
        <f t="shared" si="9"/>
        <v>5.504102813390827</v>
      </c>
      <c r="V54" s="55">
        <f t="shared" si="10"/>
        <v>4.724209060907558</v>
      </c>
      <c r="W54" s="55">
        <f t="shared" si="11"/>
        <v>3.954197048253397</v>
      </c>
      <c r="X54" s="55">
        <f t="shared" si="12"/>
        <v>3.2012055410643705</v>
      </c>
      <c r="Y54" s="56">
        <f t="shared" si="13"/>
        <v>2.480781955419927</v>
      </c>
      <c r="Z54" s="103">
        <f t="shared" si="14"/>
        <v>883.8902265331277</v>
      </c>
      <c r="AA54" s="103">
        <f t="shared" si="15"/>
        <v>866.9938956347522</v>
      </c>
      <c r="AB54" s="103">
        <f t="shared" si="16"/>
        <v>828.92431546707</v>
      </c>
      <c r="AC54" s="103">
        <f t="shared" si="17"/>
        <v>770.4908464489173</v>
      </c>
      <c r="AD54" s="103">
        <f t="shared" si="18"/>
        <v>693.7348785280767</v>
      </c>
      <c r="AE54" s="51">
        <f t="shared" si="19"/>
        <v>30.725148853823413</v>
      </c>
      <c r="AF54" s="52">
        <f t="shared" si="20"/>
        <v>23.03862541979825</v>
      </c>
      <c r="AG54" s="52">
        <f t="shared" si="21"/>
        <v>16.529115047220355</v>
      </c>
      <c r="AH54" s="52">
        <f t="shared" si="22"/>
        <v>11.200923002198484</v>
      </c>
      <c r="AI54" s="53">
        <f t="shared" si="23"/>
        <v>7.06342566251813</v>
      </c>
      <c r="AJ54" s="24"/>
      <c r="BY54"/>
    </row>
    <row r="55" spans="1:77" ht="16.5">
      <c r="A55" s="97">
        <v>13</v>
      </c>
      <c r="B55" s="4">
        <v>-3.7288150133807854</v>
      </c>
      <c r="C55" s="11">
        <v>263.6190204189696</v>
      </c>
      <c r="D55" s="4">
        <v>-1.366276042544246</v>
      </c>
      <c r="E55" s="4">
        <f t="shared" si="1"/>
        <v>3.9712430835248944</v>
      </c>
      <c r="F55" s="182">
        <f t="shared" si="28"/>
        <v>0.6214691688967976</v>
      </c>
      <c r="G55" s="58">
        <f t="shared" si="29"/>
        <v>43.93650340316161</v>
      </c>
      <c r="H55" s="60">
        <f t="shared" si="30"/>
        <v>0.22771267375737428</v>
      </c>
      <c r="I55" s="60">
        <f t="shared" si="31"/>
        <v>0.661873847254149</v>
      </c>
      <c r="J55" s="41">
        <f t="shared" si="3"/>
        <v>3.9712430835248944</v>
      </c>
      <c r="K55" s="18">
        <f t="shared" si="4"/>
        <v>161.56442472767657</v>
      </c>
      <c r="L55" s="18">
        <f t="shared" si="5"/>
        <v>1045.7676756455548</v>
      </c>
      <c r="M55" s="15">
        <f t="shared" si="6"/>
        <v>0.6299448124259034</v>
      </c>
      <c r="N55" s="18">
        <f t="shared" si="25"/>
        <v>723.4820580662206</v>
      </c>
      <c r="O55" s="18">
        <f t="shared" si="26"/>
        <v>810.5232005170654</v>
      </c>
      <c r="P55" s="11">
        <f t="shared" si="27"/>
        <v>17.84970721679054</v>
      </c>
      <c r="Q55" s="83">
        <f t="shared" si="7"/>
        <v>2759.817010985734</v>
      </c>
      <c r="R55" s="113">
        <f t="shared" si="24"/>
        <v>1.5418503902164214E-05</v>
      </c>
      <c r="S55" s="62">
        <f t="shared" si="8"/>
        <v>0.042552249353142724</v>
      </c>
      <c r="T55" s="24"/>
      <c r="U55" s="54">
        <f t="shared" si="9"/>
        <v>5.512476473590646</v>
      </c>
      <c r="V55" s="55">
        <f t="shared" si="10"/>
        <v>4.736002666746734</v>
      </c>
      <c r="W55" s="55">
        <f t="shared" si="11"/>
        <v>3.9712430835248944</v>
      </c>
      <c r="X55" s="55">
        <f t="shared" si="12"/>
        <v>3.2265380795717866</v>
      </c>
      <c r="Y55" s="56">
        <f t="shared" si="13"/>
        <v>2.5197321903090417</v>
      </c>
      <c r="Z55" s="103">
        <f t="shared" si="14"/>
        <v>883.9548932181308</v>
      </c>
      <c r="AA55" s="103">
        <f t="shared" si="15"/>
        <v>867.4105173579163</v>
      </c>
      <c r="AB55" s="103">
        <f t="shared" si="16"/>
        <v>830.0010891481685</v>
      </c>
      <c r="AC55" s="103">
        <f t="shared" si="17"/>
        <v>772.8087470333229</v>
      </c>
      <c r="AD55" s="103">
        <f t="shared" si="18"/>
        <v>698.4407558277891</v>
      </c>
      <c r="AE55" s="51">
        <f t="shared" si="19"/>
        <v>30.813649611315892</v>
      </c>
      <c r="AF55" s="52">
        <f t="shared" si="20"/>
        <v>23.146666853554212</v>
      </c>
      <c r="AG55" s="52">
        <f t="shared" si="21"/>
        <v>16.6616075135114</v>
      </c>
      <c r="AH55" s="52">
        <f t="shared" si="22"/>
        <v>11.363501515453281</v>
      </c>
      <c r="AI55" s="53">
        <f t="shared" si="23"/>
        <v>7.263110590117919</v>
      </c>
      <c r="AJ55" s="24"/>
      <c r="BY55"/>
    </row>
    <row r="56" spans="1:77" ht="16.5">
      <c r="A56" s="97">
        <v>14</v>
      </c>
      <c r="B56" s="4">
        <v>-3.7020515869156476</v>
      </c>
      <c r="C56" s="11">
        <v>263.6692436575575</v>
      </c>
      <c r="D56" s="4">
        <v>-1.481646398790947</v>
      </c>
      <c r="E56" s="4">
        <f t="shared" si="1"/>
        <v>3.9875383387793084</v>
      </c>
      <c r="F56" s="182">
        <f t="shared" si="28"/>
        <v>0.6170085978192746</v>
      </c>
      <c r="G56" s="58">
        <f t="shared" si="29"/>
        <v>43.94487394292625</v>
      </c>
      <c r="H56" s="60">
        <f t="shared" si="30"/>
        <v>0.24694106646515787</v>
      </c>
      <c r="I56" s="60">
        <f t="shared" si="31"/>
        <v>0.6645897231298847</v>
      </c>
      <c r="J56" s="41">
        <f t="shared" si="3"/>
        <v>3.987538338779308</v>
      </c>
      <c r="K56" s="18">
        <f t="shared" si="4"/>
        <v>159.2535029736934</v>
      </c>
      <c r="L56" s="18">
        <f t="shared" si="5"/>
        <v>1031.1027633224255</v>
      </c>
      <c r="M56" s="15">
        <f t="shared" si="6"/>
        <v>0.7408234776363769</v>
      </c>
      <c r="N56" s="18">
        <f t="shared" si="25"/>
        <v>727.6150099193073</v>
      </c>
      <c r="O56" s="18">
        <f t="shared" si="26"/>
        <v>812.2842760812231</v>
      </c>
      <c r="P56" s="11">
        <f t="shared" si="27"/>
        <v>17.979366643684706</v>
      </c>
      <c r="Q56" s="83">
        <f t="shared" si="7"/>
        <v>2748.9757424179707</v>
      </c>
      <c r="R56" s="113">
        <f t="shared" si="24"/>
        <v>1.5418503902164214E-05</v>
      </c>
      <c r="S56" s="62">
        <f t="shared" si="8"/>
        <v>0.04238509321142625</v>
      </c>
      <c r="T56" s="24"/>
      <c r="U56" s="54">
        <f t="shared" si="9"/>
        <v>5.516709461473636</v>
      </c>
      <c r="V56" s="55">
        <f t="shared" si="10"/>
        <v>4.745277884631664</v>
      </c>
      <c r="W56" s="55">
        <f t="shared" si="11"/>
        <v>3.987538338779308</v>
      </c>
      <c r="X56" s="55">
        <f t="shared" si="12"/>
        <v>3.25307280657753</v>
      </c>
      <c r="Y56" s="56">
        <f t="shared" si="13"/>
        <v>2.561976628962967</v>
      </c>
      <c r="Z56" s="103">
        <f t="shared" si="14"/>
        <v>883.9866438061789</v>
      </c>
      <c r="AA56" s="103">
        <f t="shared" si="15"/>
        <v>867.7346770784412</v>
      </c>
      <c r="AB56" s="103">
        <f t="shared" si="16"/>
        <v>831.0204215055649</v>
      </c>
      <c r="AC56" s="103">
        <f t="shared" si="17"/>
        <v>775.2098096422017</v>
      </c>
      <c r="AD56" s="103">
        <f t="shared" si="18"/>
        <v>703.4698283737288</v>
      </c>
      <c r="AE56" s="51">
        <f t="shared" si="19"/>
        <v>30.85843610331868</v>
      </c>
      <c r="AF56" s="52">
        <f t="shared" si="20"/>
        <v>23.231814070038695</v>
      </c>
      <c r="AG56" s="52">
        <f t="shared" si="21"/>
        <v>16.788755933740493</v>
      </c>
      <c r="AH56" s="52">
        <f t="shared" si="22"/>
        <v>11.53504042247152</v>
      </c>
      <c r="AI56" s="53">
        <f t="shared" si="23"/>
        <v>7.482786688854148</v>
      </c>
      <c r="AJ56" s="24"/>
      <c r="BY56"/>
    </row>
    <row r="57" spans="1:77" ht="16.5">
      <c r="A57" s="97">
        <v>15</v>
      </c>
      <c r="B57" s="4">
        <v>-3.6712632223541757</v>
      </c>
      <c r="C57" s="11">
        <v>263.4356077556752</v>
      </c>
      <c r="D57" s="4">
        <v>-1.597122323990305</v>
      </c>
      <c r="E57" s="4">
        <f t="shared" si="1"/>
        <v>4.003620032620298</v>
      </c>
      <c r="F57" s="182">
        <f t="shared" si="28"/>
        <v>0.6118772037256959</v>
      </c>
      <c r="G57" s="58">
        <f t="shared" si="29"/>
        <v>43.905934625945875</v>
      </c>
      <c r="H57" s="60">
        <f t="shared" si="30"/>
        <v>0.2661870539983841</v>
      </c>
      <c r="I57" s="60">
        <f t="shared" si="31"/>
        <v>0.6672700054367164</v>
      </c>
      <c r="J57" s="41">
        <f t="shared" si="3"/>
        <v>4.003620032620298</v>
      </c>
      <c r="K57" s="18">
        <f t="shared" si="4"/>
        <v>156.61563254888713</v>
      </c>
      <c r="L57" s="18">
        <f t="shared" si="5"/>
        <v>1014.3190057760748</v>
      </c>
      <c r="M57" s="15">
        <f t="shared" si="6"/>
        <v>0.8607994046041456</v>
      </c>
      <c r="N57" s="18">
        <f t="shared" si="25"/>
        <v>731.6976179611132</v>
      </c>
      <c r="O57" s="18">
        <f t="shared" si="26"/>
        <v>814.0963243128909</v>
      </c>
      <c r="P57" s="11">
        <f t="shared" si="27"/>
        <v>18.10537028458966</v>
      </c>
      <c r="Q57" s="83">
        <f t="shared" si="7"/>
        <v>2735.69475028816</v>
      </c>
      <c r="R57" s="113">
        <f t="shared" si="24"/>
        <v>1.5418503902164214E-05</v>
      </c>
      <c r="S57" s="62">
        <f t="shared" si="8"/>
        <v>0.04218032018244815</v>
      </c>
      <c r="T57" s="24"/>
      <c r="U57" s="54">
        <f t="shared" si="9"/>
        <v>5.5179927758783265</v>
      </c>
      <c r="V57" s="55">
        <f t="shared" si="10"/>
        <v>4.752909540725818</v>
      </c>
      <c r="W57" s="55">
        <f t="shared" si="11"/>
        <v>4.003620032620298</v>
      </c>
      <c r="X57" s="55">
        <f t="shared" si="12"/>
        <v>3.2809628258292682</v>
      </c>
      <c r="Y57" s="56">
        <f t="shared" si="13"/>
        <v>2.6071785897685547</v>
      </c>
      <c r="Z57" s="103">
        <f t="shared" si="14"/>
        <v>883.9961450427645</v>
      </c>
      <c r="AA57" s="103">
        <f t="shared" si="15"/>
        <v>867.9990874403355</v>
      </c>
      <c r="AB57" s="103">
        <f t="shared" si="16"/>
        <v>832.0168045228679</v>
      </c>
      <c r="AC57" s="103">
        <f t="shared" si="17"/>
        <v>777.7039929319981</v>
      </c>
      <c r="AD57" s="103">
        <f t="shared" si="18"/>
        <v>708.7655916264883</v>
      </c>
      <c r="AE57" s="51">
        <f t="shared" si="19"/>
        <v>30.872020422442173</v>
      </c>
      <c r="AF57" s="52">
        <f t="shared" si="20"/>
        <v>23.301989983689765</v>
      </c>
      <c r="AG57" s="52">
        <f t="shared" si="21"/>
        <v>16.914708995764133</v>
      </c>
      <c r="AH57" s="52">
        <f t="shared" si="22"/>
        <v>11.716714015381138</v>
      </c>
      <c r="AI57" s="53">
        <f t="shared" si="23"/>
        <v>7.721418005671092</v>
      </c>
      <c r="AJ57" s="24"/>
      <c r="BY57"/>
    </row>
    <row r="58" spans="1:77" ht="16.5">
      <c r="A58" s="97">
        <v>16</v>
      </c>
      <c r="B58" s="4">
        <v>-3.640030576772361</v>
      </c>
      <c r="C58" s="11">
        <v>263.0157739667392</v>
      </c>
      <c r="D58" s="4">
        <v>-1.7101575321874196</v>
      </c>
      <c r="E58" s="4">
        <f t="shared" si="1"/>
        <v>4.02174854817343</v>
      </c>
      <c r="F58" s="182">
        <f t="shared" si="28"/>
        <v>0.6066717627953935</v>
      </c>
      <c r="G58" s="58">
        <f t="shared" si="29"/>
        <v>43.835962327789865</v>
      </c>
      <c r="H58" s="60">
        <f t="shared" si="30"/>
        <v>0.28502625536456994</v>
      </c>
      <c r="I58" s="60">
        <f t="shared" si="31"/>
        <v>0.6702914246955716</v>
      </c>
      <c r="J58" s="41">
        <f t="shared" si="3"/>
        <v>4.02174854817343</v>
      </c>
      <c r="K58" s="18">
        <f t="shared" si="4"/>
        <v>153.9622059974904</v>
      </c>
      <c r="L58" s="18">
        <f t="shared" si="5"/>
        <v>997.4083664833987</v>
      </c>
      <c r="M58" s="15">
        <f t="shared" si="6"/>
        <v>0.9869560934814599</v>
      </c>
      <c r="N58" s="18">
        <f t="shared" si="25"/>
        <v>736.3043652737059</v>
      </c>
      <c r="O58" s="18">
        <f t="shared" si="26"/>
        <v>816.0478994951344</v>
      </c>
      <c r="P58" s="11">
        <f t="shared" si="27"/>
        <v>18.246284273307253</v>
      </c>
      <c r="Q58" s="83">
        <f t="shared" si="7"/>
        <v>2722.956077616518</v>
      </c>
      <c r="R58" s="113">
        <f t="shared" si="24"/>
        <v>1.5418503902164214E-05</v>
      </c>
      <c r="S58" s="62">
        <f t="shared" si="8"/>
        <v>0.04198390890815205</v>
      </c>
      <c r="T58" s="24"/>
      <c r="U58" s="54">
        <f t="shared" si="9"/>
        <v>5.519617994106458</v>
      </c>
      <c r="V58" s="55">
        <f t="shared" si="10"/>
        <v>4.761714776327854</v>
      </c>
      <c r="W58" s="55">
        <f t="shared" si="11"/>
        <v>4.02174854817343</v>
      </c>
      <c r="X58" s="55">
        <f t="shared" si="12"/>
        <v>3.311764502764651</v>
      </c>
      <c r="Y58" s="56">
        <f t="shared" si="13"/>
        <v>2.655917133912452</v>
      </c>
      <c r="Z58" s="103">
        <f t="shared" si="14"/>
        <v>884.0080944357181</v>
      </c>
      <c r="AA58" s="103">
        <f t="shared" si="15"/>
        <v>868.3015694226164</v>
      </c>
      <c r="AB58" s="103">
        <f t="shared" si="16"/>
        <v>833.1285905768227</v>
      </c>
      <c r="AC58" s="103">
        <f t="shared" si="17"/>
        <v>780.4235113911241</v>
      </c>
      <c r="AD58" s="103">
        <f t="shared" si="18"/>
        <v>714.3777316493906</v>
      </c>
      <c r="AE58" s="51">
        <f t="shared" si="19"/>
        <v>30.88922818589509</v>
      </c>
      <c r="AF58" s="52">
        <f t="shared" si="20"/>
        <v>23.383088323886255</v>
      </c>
      <c r="AG58" s="52">
        <f t="shared" si="21"/>
        <v>17.05725395276695</v>
      </c>
      <c r="AH58" s="52">
        <f t="shared" si="22"/>
        <v>11.91898932021854</v>
      </c>
      <c r="AI58" s="53">
        <f t="shared" si="23"/>
        <v>7.982861583769415</v>
      </c>
      <c r="AJ58" s="24"/>
      <c r="BY58"/>
    </row>
    <row r="59" spans="1:77" ht="16.5">
      <c r="A59" s="97">
        <v>17</v>
      </c>
      <c r="B59" s="4">
        <v>-3.6017598680124934</v>
      </c>
      <c r="C59" s="11">
        <v>263.17342299251334</v>
      </c>
      <c r="D59" s="4">
        <v>-1.824839399169398</v>
      </c>
      <c r="E59" s="4">
        <f t="shared" si="1"/>
        <v>4.037661820854528</v>
      </c>
      <c r="F59" s="182">
        <f t="shared" si="28"/>
        <v>0.6002933113354155</v>
      </c>
      <c r="G59" s="58">
        <f t="shared" si="29"/>
        <v>43.8622371654189</v>
      </c>
      <c r="H59" s="60">
        <f t="shared" si="30"/>
        <v>0.3041398998615663</v>
      </c>
      <c r="I59" s="60">
        <f t="shared" si="31"/>
        <v>0.6729436368090881</v>
      </c>
      <c r="J59" s="41">
        <f t="shared" si="3"/>
        <v>4.037661820854528</v>
      </c>
      <c r="K59" s="18">
        <f t="shared" si="4"/>
        <v>150.7417562976509</v>
      </c>
      <c r="L59" s="18">
        <f t="shared" si="5"/>
        <v>976.9848943595717</v>
      </c>
      <c r="M59" s="15">
        <f t="shared" si="6"/>
        <v>1.1237634317424345</v>
      </c>
      <c r="N59" s="18">
        <f t="shared" si="25"/>
        <v>740.3521031138017</v>
      </c>
      <c r="O59" s="18">
        <f t="shared" si="26"/>
        <v>817.8292400355671</v>
      </c>
      <c r="P59" s="11">
        <f t="shared" si="27"/>
        <v>18.37565368800931</v>
      </c>
      <c r="Q59" s="83">
        <f t="shared" si="7"/>
        <v>2705.4074109263433</v>
      </c>
      <c r="R59" s="113">
        <f t="shared" si="24"/>
        <v>1.5418503902164214E-05</v>
      </c>
      <c r="S59" s="62">
        <f t="shared" si="8"/>
        <v>0.041713334722311805</v>
      </c>
      <c r="T59" s="24"/>
      <c r="U59" s="54">
        <f t="shared" si="9"/>
        <v>5.520996385390908</v>
      </c>
      <c r="V59" s="55">
        <f t="shared" si="10"/>
        <v>4.769160034516729</v>
      </c>
      <c r="W59" s="55">
        <f t="shared" si="11"/>
        <v>4.037661820854528</v>
      </c>
      <c r="X59" s="55">
        <f t="shared" si="12"/>
        <v>3.3398918727652798</v>
      </c>
      <c r="Y59" s="56">
        <f t="shared" si="13"/>
        <v>2.702106893030584</v>
      </c>
      <c r="Z59" s="103">
        <f t="shared" si="14"/>
        <v>884.0181561796613</v>
      </c>
      <c r="AA59" s="103">
        <f t="shared" si="15"/>
        <v>868.5551690781479</v>
      </c>
      <c r="AB59" s="103">
        <f t="shared" si="16"/>
        <v>834.0945594478989</v>
      </c>
      <c r="AC59" s="103">
        <f t="shared" si="17"/>
        <v>782.8748654600821</v>
      </c>
      <c r="AD59" s="103">
        <f t="shared" si="18"/>
        <v>719.6034500120451</v>
      </c>
      <c r="AE59" s="51">
        <f t="shared" si="19"/>
        <v>30.903826298107155</v>
      </c>
      <c r="AF59" s="52">
        <f t="shared" si="20"/>
        <v>23.451770394295714</v>
      </c>
      <c r="AG59" s="52">
        <f t="shared" si="21"/>
        <v>17.182870450959282</v>
      </c>
      <c r="AH59" s="52">
        <f t="shared" si="22"/>
        <v>12.105201822965036</v>
      </c>
      <c r="AI59" s="53">
        <f t="shared" si="23"/>
        <v>8.234599473719362</v>
      </c>
      <c r="AJ59" s="24"/>
      <c r="BY59"/>
    </row>
    <row r="60" spans="1:77" ht="16.5">
      <c r="A60" s="97">
        <v>18</v>
      </c>
      <c r="B60" s="4">
        <v>-3.566116754235953</v>
      </c>
      <c r="C60" s="11">
        <v>264.320601002243</v>
      </c>
      <c r="D60" s="4">
        <v>-1.939372403251443</v>
      </c>
      <c r="E60" s="4">
        <f t="shared" si="1"/>
        <v>4.059353892349821</v>
      </c>
      <c r="F60" s="182">
        <f t="shared" si="28"/>
        <v>0.5943527923726588</v>
      </c>
      <c r="G60" s="58">
        <f t="shared" si="29"/>
        <v>44.053433500373835</v>
      </c>
      <c r="H60" s="60">
        <f t="shared" si="30"/>
        <v>0.3232287338752404</v>
      </c>
      <c r="I60" s="60">
        <f t="shared" si="31"/>
        <v>0.6765589820583036</v>
      </c>
      <c r="J60" s="41">
        <f t="shared" si="3"/>
        <v>4.059353892349821</v>
      </c>
      <c r="K60" s="18">
        <f t="shared" si="4"/>
        <v>147.77302958817563</v>
      </c>
      <c r="L60" s="18">
        <f t="shared" si="5"/>
        <v>958.3096538546154</v>
      </c>
      <c r="M60" s="15">
        <f t="shared" si="6"/>
        <v>1.269252479604364</v>
      </c>
      <c r="N60" s="18">
        <f t="shared" si="25"/>
        <v>745.8756053472338</v>
      </c>
      <c r="O60" s="18">
        <f t="shared" si="26"/>
        <v>819.8310728747228</v>
      </c>
      <c r="P60" s="11">
        <f t="shared" si="27"/>
        <v>18.560383258119035</v>
      </c>
      <c r="Q60" s="83">
        <f t="shared" si="7"/>
        <v>2691.618997402471</v>
      </c>
      <c r="R60" s="113">
        <f t="shared" si="24"/>
        <v>1.5418503902164214E-05</v>
      </c>
      <c r="S60" s="62">
        <f t="shared" si="8"/>
        <v>0.04150073801458933</v>
      </c>
      <c r="T60" s="24"/>
      <c r="U60" s="54">
        <f t="shared" si="9"/>
        <v>5.533081020728833</v>
      </c>
      <c r="V60" s="55">
        <f t="shared" si="10"/>
        <v>4.7847513893187905</v>
      </c>
      <c r="W60" s="55">
        <f t="shared" si="11"/>
        <v>4.059353892349821</v>
      </c>
      <c r="X60" s="55">
        <f t="shared" si="12"/>
        <v>3.371722123662071</v>
      </c>
      <c r="Y60" s="56">
        <f t="shared" si="13"/>
        <v>2.750329802979628</v>
      </c>
      <c r="Z60" s="103">
        <f t="shared" si="14"/>
        <v>884.1035066671473</v>
      </c>
      <c r="AA60" s="103">
        <f t="shared" si="15"/>
        <v>869.0798189758754</v>
      </c>
      <c r="AB60" s="103">
        <f t="shared" si="16"/>
        <v>835.3963281173574</v>
      </c>
      <c r="AC60" s="103">
        <f t="shared" si="17"/>
        <v>785.6121412918519</v>
      </c>
      <c r="AD60" s="103">
        <f t="shared" si="18"/>
        <v>724.963569321382</v>
      </c>
      <c r="AE60" s="51">
        <f t="shared" si="19"/>
        <v>31.031958080618413</v>
      </c>
      <c r="AF60" s="52">
        <f t="shared" si="20"/>
        <v>23.595924644140556</v>
      </c>
      <c r="AG60" s="52">
        <f t="shared" si="21"/>
        <v>17.354841678517513</v>
      </c>
      <c r="AH60" s="52">
        <f t="shared" si="22"/>
        <v>12.317655067685948</v>
      </c>
      <c r="AI60" s="53">
        <f t="shared" si="23"/>
        <v>8.501536819632747</v>
      </c>
      <c r="AJ60" s="24"/>
      <c r="BY60"/>
    </row>
    <row r="61" spans="1:77" ht="16.5">
      <c r="A61" s="97">
        <v>19</v>
      </c>
      <c r="B61" s="4">
        <v>-3.5238632241710928</v>
      </c>
      <c r="C61" s="11">
        <v>264.3600479795125</v>
      </c>
      <c r="D61" s="4">
        <v>-2.050431858611276</v>
      </c>
      <c r="E61" s="4">
        <f t="shared" si="1"/>
        <v>4.076994337679853</v>
      </c>
      <c r="F61" s="182">
        <f t="shared" si="28"/>
        <v>0.5873105373618488</v>
      </c>
      <c r="G61" s="58">
        <f t="shared" si="29"/>
        <v>44.06000799658542</v>
      </c>
      <c r="H61" s="60">
        <f t="shared" si="30"/>
        <v>0.3417386431018793</v>
      </c>
      <c r="I61" s="60">
        <f t="shared" si="31"/>
        <v>0.6794990562799755</v>
      </c>
      <c r="J61" s="41">
        <f t="shared" si="3"/>
        <v>4.076994337679853</v>
      </c>
      <c r="K61" s="18">
        <f t="shared" si="4"/>
        <v>144.29196510555184</v>
      </c>
      <c r="L61" s="18">
        <f t="shared" si="5"/>
        <v>936.213647506889</v>
      </c>
      <c r="M61" s="15">
        <f t="shared" si="6"/>
        <v>1.4187839923524352</v>
      </c>
      <c r="N61" s="18">
        <f t="shared" si="25"/>
        <v>750.3723742760504</v>
      </c>
      <c r="O61" s="18">
        <f t="shared" si="26"/>
        <v>821.720268200738</v>
      </c>
      <c r="P61" s="11">
        <f t="shared" si="27"/>
        <v>18.7035924237234</v>
      </c>
      <c r="Q61" s="83">
        <f t="shared" si="7"/>
        <v>2672.7206315053054</v>
      </c>
      <c r="R61" s="113">
        <f t="shared" si="24"/>
        <v>1.5418503902164214E-05</v>
      </c>
      <c r="S61" s="62">
        <f t="shared" si="8"/>
        <v>0.041209353486259356</v>
      </c>
      <c r="T61" s="24"/>
      <c r="U61" s="54">
        <f t="shared" si="9"/>
        <v>5.533934792946031</v>
      </c>
      <c r="V61" s="55">
        <f t="shared" si="10"/>
        <v>4.792717365719872</v>
      </c>
      <c r="W61" s="55">
        <f t="shared" si="11"/>
        <v>4.076994337679853</v>
      </c>
      <c r="X61" s="55">
        <f t="shared" si="12"/>
        <v>3.402890468113965</v>
      </c>
      <c r="Y61" s="56">
        <f t="shared" si="13"/>
        <v>2.800621694052007</v>
      </c>
      <c r="Z61" s="103">
        <f t="shared" si="14"/>
        <v>884.1093422649457</v>
      </c>
      <c r="AA61" s="103">
        <f t="shared" si="15"/>
        <v>869.3445204922454</v>
      </c>
      <c r="AB61" s="103">
        <f t="shared" si="16"/>
        <v>836.442218972398</v>
      </c>
      <c r="AC61" s="103">
        <f t="shared" si="17"/>
        <v>788.2547491129843</v>
      </c>
      <c r="AD61" s="103">
        <f t="shared" si="18"/>
        <v>730.4505101611168</v>
      </c>
      <c r="AE61" s="51">
        <f t="shared" si="19"/>
        <v>31.041020506863166</v>
      </c>
      <c r="AF61" s="52">
        <f t="shared" si="20"/>
        <v>23.669746075466655</v>
      </c>
      <c r="AG61" s="52">
        <f t="shared" si="21"/>
        <v>17.495319937588725</v>
      </c>
      <c r="AH61" s="52">
        <f t="shared" si="22"/>
        <v>12.52746665672027</v>
      </c>
      <c r="AI61" s="53">
        <f t="shared" si="23"/>
        <v>8.784408941978167</v>
      </c>
      <c r="AJ61" s="24"/>
      <c r="BY61"/>
    </row>
    <row r="62" spans="1:77" ht="16.5">
      <c r="A62" s="97">
        <v>20</v>
      </c>
      <c r="B62" s="4">
        <v>-3.4728165035969756</v>
      </c>
      <c r="C62" s="11">
        <v>265.0003703788108</v>
      </c>
      <c r="D62" s="4">
        <v>-2.162115839912708</v>
      </c>
      <c r="E62" s="4">
        <f t="shared" si="1"/>
        <v>4.0908678019287</v>
      </c>
      <c r="F62" s="182">
        <f t="shared" si="28"/>
        <v>0.5788027505994959</v>
      </c>
      <c r="G62" s="58">
        <f t="shared" si="29"/>
        <v>44.16672839646847</v>
      </c>
      <c r="H62" s="60">
        <f t="shared" si="30"/>
        <v>0.36035263998545125</v>
      </c>
      <c r="I62" s="60">
        <f t="shared" si="31"/>
        <v>0.68181130032145</v>
      </c>
      <c r="J62" s="41">
        <f t="shared" si="3"/>
        <v>4.0908678019287</v>
      </c>
      <c r="K62" s="18">
        <f t="shared" si="4"/>
        <v>140.1418140643841</v>
      </c>
      <c r="L62" s="18">
        <f t="shared" si="5"/>
        <v>909.9608457317727</v>
      </c>
      <c r="M62" s="15">
        <f t="shared" si="6"/>
        <v>1.577551386340476</v>
      </c>
      <c r="N62" s="18">
        <f t="shared" si="25"/>
        <v>753.9119833822105</v>
      </c>
      <c r="O62" s="18">
        <f t="shared" si="26"/>
        <v>823.3689176734276</v>
      </c>
      <c r="P62" s="11">
        <f t="shared" si="27"/>
        <v>18.822880685446766</v>
      </c>
      <c r="Q62" s="83">
        <f t="shared" si="7"/>
        <v>2647.7839929235824</v>
      </c>
      <c r="R62" s="113">
        <f t="shared" si="24"/>
        <v>1.5418503902164214E-05</v>
      </c>
      <c r="S62" s="62">
        <f t="shared" si="8"/>
        <v>0.0408248678269802</v>
      </c>
      <c r="T62" s="24"/>
      <c r="U62" s="54">
        <f t="shared" si="9"/>
        <v>5.532866095022787</v>
      </c>
      <c r="V62" s="55">
        <f t="shared" si="10"/>
        <v>4.797678315832567</v>
      </c>
      <c r="W62" s="55">
        <f t="shared" si="11"/>
        <v>4.0908678019287</v>
      </c>
      <c r="X62" s="55">
        <f t="shared" si="12"/>
        <v>3.4300224018792584</v>
      </c>
      <c r="Y62" s="56">
        <f t="shared" si="13"/>
        <v>2.847328596389923</v>
      </c>
      <c r="Z62" s="103">
        <f t="shared" si="14"/>
        <v>884.1020335924998</v>
      </c>
      <c r="AA62" s="103">
        <f t="shared" si="15"/>
        <v>869.5082220577041</v>
      </c>
      <c r="AB62" s="103">
        <f t="shared" si="16"/>
        <v>837.2567504011993</v>
      </c>
      <c r="AC62" s="103">
        <f t="shared" si="17"/>
        <v>790.524804520497</v>
      </c>
      <c r="AD62" s="103">
        <f t="shared" si="18"/>
        <v>735.4527777952384</v>
      </c>
      <c r="AE62" s="51">
        <f t="shared" si="19"/>
        <v>31.029676944127953</v>
      </c>
      <c r="AF62" s="52">
        <f t="shared" si="20"/>
        <v>23.715777666940497</v>
      </c>
      <c r="AG62" s="52">
        <f t="shared" si="21"/>
        <v>17.606195655672487</v>
      </c>
      <c r="AH62" s="52">
        <f t="shared" si="22"/>
        <v>12.711537837659376</v>
      </c>
      <c r="AI62" s="53">
        <f t="shared" si="23"/>
        <v>9.051215322833508</v>
      </c>
      <c r="AJ62" s="24"/>
      <c r="BY62"/>
    </row>
    <row r="63" spans="1:77" ht="16.5">
      <c r="A63" s="97">
        <v>21</v>
      </c>
      <c r="B63" s="4">
        <v>-3.4247840831767498</v>
      </c>
      <c r="C63" s="11">
        <v>266.0689096058721</v>
      </c>
      <c r="D63" s="4">
        <v>-2.2725679260601312</v>
      </c>
      <c r="E63" s="4">
        <f t="shared" si="1"/>
        <v>4.1101959801131205</v>
      </c>
      <c r="F63" s="182">
        <f t="shared" si="28"/>
        <v>0.5707973471961248</v>
      </c>
      <c r="G63" s="58">
        <f t="shared" si="29"/>
        <v>44.344818267645344</v>
      </c>
      <c r="H63" s="60">
        <f t="shared" si="30"/>
        <v>0.3787613210100219</v>
      </c>
      <c r="I63" s="60">
        <f t="shared" si="31"/>
        <v>0.6850326633521867</v>
      </c>
      <c r="J63" s="41">
        <f t="shared" si="3"/>
        <v>4.1101959801131205</v>
      </c>
      <c r="K63" s="18">
        <f t="shared" si="4"/>
        <v>136.2920281793646</v>
      </c>
      <c r="L63" s="18">
        <f t="shared" si="5"/>
        <v>885.6807608814761</v>
      </c>
      <c r="M63" s="15">
        <f t="shared" si="6"/>
        <v>1.7428473225786405</v>
      </c>
      <c r="N63" s="18">
        <f t="shared" si="25"/>
        <v>758.8477858725962</v>
      </c>
      <c r="O63" s="18">
        <f t="shared" si="26"/>
        <v>825.2642133655233</v>
      </c>
      <c r="P63" s="11">
        <f t="shared" si="27"/>
        <v>18.99024777224537</v>
      </c>
      <c r="Q63" s="83">
        <f t="shared" si="7"/>
        <v>2626.8178833937845</v>
      </c>
      <c r="R63" s="113">
        <f t="shared" si="24"/>
        <v>1.5418503902164214E-05</v>
      </c>
      <c r="S63" s="62">
        <f t="shared" si="8"/>
        <v>0.040501601785381806</v>
      </c>
      <c r="T63" s="24"/>
      <c r="U63" s="54">
        <f t="shared" si="9"/>
        <v>5.539082865396064</v>
      </c>
      <c r="V63" s="55">
        <f t="shared" si="10"/>
        <v>4.808958980502878</v>
      </c>
      <c r="W63" s="55">
        <f t="shared" si="11"/>
        <v>4.1101959801131205</v>
      </c>
      <c r="X63" s="55">
        <f t="shared" si="12"/>
        <v>3.461836585695606</v>
      </c>
      <c r="Y63" s="56">
        <f t="shared" si="13"/>
        <v>2.8979115116799097</v>
      </c>
      <c r="Z63" s="103">
        <f t="shared" si="14"/>
        <v>884.1439861322218</v>
      </c>
      <c r="AA63" s="103">
        <f t="shared" si="15"/>
        <v>869.8771886578318</v>
      </c>
      <c r="AB63" s="103">
        <f t="shared" si="16"/>
        <v>838.3797775837238</v>
      </c>
      <c r="AC63" s="103">
        <f t="shared" si="17"/>
        <v>793.1507530831975</v>
      </c>
      <c r="AD63" s="103">
        <f t="shared" si="18"/>
        <v>740.7693613706425</v>
      </c>
      <c r="AE63" s="51">
        <f t="shared" si="19"/>
        <v>31.09569304098676</v>
      </c>
      <c r="AF63" s="52">
        <f t="shared" si="20"/>
        <v>23.820614275373288</v>
      </c>
      <c r="AG63" s="52">
        <f t="shared" si="21"/>
        <v>17.761245573053138</v>
      </c>
      <c r="AH63" s="52">
        <f t="shared" si="22"/>
        <v>12.929071270049938</v>
      </c>
      <c r="AI63" s="53">
        <f t="shared" si="23"/>
        <v>9.344614701763714</v>
      </c>
      <c r="AJ63" s="24"/>
      <c r="BY63"/>
    </row>
    <row r="64" spans="1:77" ht="16.5">
      <c r="A64" s="97">
        <v>22</v>
      </c>
      <c r="B64" s="4">
        <v>-3.3694970470507766</v>
      </c>
      <c r="C64" s="11">
        <v>268.12629665596774</v>
      </c>
      <c r="D64" s="4">
        <v>-2.3808539872059007</v>
      </c>
      <c r="E64" s="4">
        <f t="shared" si="1"/>
        <v>4.125769753449426</v>
      </c>
      <c r="F64" s="182">
        <f t="shared" si="28"/>
        <v>0.5615828411751295</v>
      </c>
      <c r="G64" s="58">
        <f t="shared" si="29"/>
        <v>44.68771610932795</v>
      </c>
      <c r="H64" s="60">
        <f t="shared" si="30"/>
        <v>0.3968089978676501</v>
      </c>
      <c r="I64" s="60">
        <f t="shared" si="31"/>
        <v>0.6876282922415711</v>
      </c>
      <c r="J64" s="41">
        <f t="shared" si="3"/>
        <v>4.125769753449426</v>
      </c>
      <c r="K64" s="18">
        <f t="shared" si="4"/>
        <v>131.9271625067392</v>
      </c>
      <c r="L64" s="18">
        <f t="shared" si="5"/>
        <v>858.2830191110692</v>
      </c>
      <c r="M64" s="15">
        <f t="shared" si="6"/>
        <v>1.912894953209314</v>
      </c>
      <c r="N64" s="18">
        <f t="shared" si="25"/>
        <v>762.8286214584967</v>
      </c>
      <c r="O64" s="18">
        <f t="shared" si="26"/>
        <v>826.883091256522</v>
      </c>
      <c r="P64" s="11">
        <f t="shared" si="27"/>
        <v>19.137375686170213</v>
      </c>
      <c r="Q64" s="83">
        <f t="shared" si="7"/>
        <v>2600.972164972207</v>
      </c>
      <c r="R64" s="113">
        <f t="shared" si="24"/>
        <v>1.5418503902164214E-05</v>
      </c>
      <c r="S64" s="62">
        <f t="shared" si="8"/>
        <v>0.04010309947504448</v>
      </c>
      <c r="T64" s="24"/>
      <c r="U64" s="54">
        <f t="shared" si="9"/>
        <v>5.545780502743425</v>
      </c>
      <c r="V64" s="55">
        <f t="shared" si="10"/>
        <v>4.818409560001042</v>
      </c>
      <c r="W64" s="55">
        <f t="shared" si="11"/>
        <v>4.125769753449426</v>
      </c>
      <c r="X64" s="55">
        <f t="shared" si="12"/>
        <v>3.488609679559357</v>
      </c>
      <c r="Y64" s="56">
        <f t="shared" si="13"/>
        <v>2.9431845000646377</v>
      </c>
      <c r="Z64" s="103">
        <f t="shared" si="14"/>
        <v>884.187662038898</v>
      </c>
      <c r="AA64" s="103">
        <f t="shared" si="15"/>
        <v>870.1827977919606</v>
      </c>
      <c r="AB64" s="103">
        <f t="shared" si="16"/>
        <v>839.2747101077496</v>
      </c>
      <c r="AC64" s="103">
        <f t="shared" si="17"/>
        <v>795.3306896587178</v>
      </c>
      <c r="AD64" s="103">
        <f t="shared" si="18"/>
        <v>745.4395966852842</v>
      </c>
      <c r="AE64" s="51">
        <f t="shared" si="19"/>
        <v>31.16689372704249</v>
      </c>
      <c r="AF64" s="52">
        <f t="shared" si="20"/>
        <v>23.908620263603336</v>
      </c>
      <c r="AG64" s="52">
        <f t="shared" si="21"/>
        <v>17.88666950916141</v>
      </c>
      <c r="AH64" s="52">
        <f t="shared" si="22"/>
        <v>13.11355458345538</v>
      </c>
      <c r="AI64" s="53">
        <f t="shared" si="23"/>
        <v>9.611140347588442</v>
      </c>
      <c r="AJ64" s="24"/>
      <c r="BY64"/>
    </row>
    <row r="65" spans="1:77" ht="16.5">
      <c r="A65" s="97">
        <v>23</v>
      </c>
      <c r="B65" s="4">
        <v>-3.3099181316683417</v>
      </c>
      <c r="C65" s="11">
        <v>270.21249169600577</v>
      </c>
      <c r="D65" s="4">
        <v>-2.486364489840012</v>
      </c>
      <c r="E65" s="4">
        <f t="shared" si="1"/>
        <v>4.13975439062322</v>
      </c>
      <c r="F65" s="182">
        <f t="shared" si="28"/>
        <v>0.5516530219447237</v>
      </c>
      <c r="G65" s="58">
        <f t="shared" si="29"/>
        <v>45.03541528266763</v>
      </c>
      <c r="H65" s="60">
        <f t="shared" si="30"/>
        <v>0.414394081640002</v>
      </c>
      <c r="I65" s="60">
        <f t="shared" si="31"/>
        <v>0.68995906510387</v>
      </c>
      <c r="J65" s="41">
        <f t="shared" si="3"/>
        <v>4.13975439062322</v>
      </c>
      <c r="K65" s="18">
        <f t="shared" si="4"/>
        <v>127.30297864803691</v>
      </c>
      <c r="L65" s="18">
        <f t="shared" si="5"/>
        <v>829.2457160461425</v>
      </c>
      <c r="M65" s="15">
        <f t="shared" si="6"/>
        <v>2.0861963769634286</v>
      </c>
      <c r="N65" s="18">
        <f t="shared" si="25"/>
        <v>766.4061171846448</v>
      </c>
      <c r="O65" s="18">
        <f t="shared" si="26"/>
        <v>828.4286959552185</v>
      </c>
      <c r="P65" s="11">
        <f t="shared" si="27"/>
        <v>19.27259105927806</v>
      </c>
      <c r="Q65" s="83">
        <f t="shared" si="7"/>
        <v>2572.7422952702846</v>
      </c>
      <c r="R65" s="113">
        <f t="shared" si="24"/>
        <v>1.5418503902164214E-05</v>
      </c>
      <c r="S65" s="62">
        <f t="shared" si="8"/>
        <v>0.0396678371188878</v>
      </c>
      <c r="T65" s="24"/>
      <c r="U65" s="54">
        <f t="shared" si="9"/>
        <v>5.549986758257297</v>
      </c>
      <c r="V65" s="55">
        <f t="shared" si="10"/>
        <v>4.8257338919425115</v>
      </c>
      <c r="W65" s="55">
        <f t="shared" si="11"/>
        <v>4.13975439062322</v>
      </c>
      <c r="X65" s="55">
        <f t="shared" si="12"/>
        <v>3.5145311882747863</v>
      </c>
      <c r="Y65" s="56">
        <f t="shared" si="13"/>
        <v>2.98844387129129</v>
      </c>
      <c r="Z65" s="103">
        <f t="shared" si="14"/>
        <v>884.2142846282101</v>
      </c>
      <c r="AA65" s="103">
        <f t="shared" si="15"/>
        <v>870.4174552839801</v>
      </c>
      <c r="AB65" s="103">
        <f t="shared" si="16"/>
        <v>840.0707617240543</v>
      </c>
      <c r="AC65" s="103">
        <f t="shared" si="17"/>
        <v>797.4152944695077</v>
      </c>
      <c r="AD65" s="103">
        <f t="shared" si="18"/>
        <v>750.0256836703404</v>
      </c>
      <c r="AE65" s="51">
        <f t="shared" si="19"/>
        <v>31.211650728500288</v>
      </c>
      <c r="AF65" s="52">
        <f t="shared" si="20"/>
        <v>23.97693728808214</v>
      </c>
      <c r="AG65" s="52">
        <f t="shared" si="21"/>
        <v>17.99966921950434</v>
      </c>
      <c r="AH65" s="52">
        <f t="shared" si="22"/>
        <v>13.293405591463749</v>
      </c>
      <c r="AI65" s="53">
        <f t="shared" si="23"/>
        <v>9.881292468839778</v>
      </c>
      <c r="AJ65" s="24"/>
      <c r="BY65"/>
    </row>
    <row r="66" spans="1:77" ht="16.5">
      <c r="A66" s="97">
        <v>24</v>
      </c>
      <c r="B66" s="4">
        <v>-3.244705516921435</v>
      </c>
      <c r="C66" s="11">
        <v>272.512009503866</v>
      </c>
      <c r="D66" s="4">
        <v>-2.5889469307652457</v>
      </c>
      <c r="E66" s="4">
        <f t="shared" si="1"/>
        <v>4.150995073697292</v>
      </c>
      <c r="F66" s="182">
        <f t="shared" si="28"/>
        <v>0.5407842528202391</v>
      </c>
      <c r="G66" s="58">
        <f t="shared" si="29"/>
        <v>45.41866825064434</v>
      </c>
      <c r="H66" s="60">
        <f t="shared" si="30"/>
        <v>0.43149115512754094</v>
      </c>
      <c r="I66" s="60">
        <f t="shared" si="31"/>
        <v>0.691832512282882</v>
      </c>
      <c r="J66" s="41">
        <f t="shared" si="3"/>
        <v>4.150995073697292</v>
      </c>
      <c r="K66" s="18">
        <f t="shared" si="4"/>
        <v>122.33610129649844</v>
      </c>
      <c r="L66" s="18">
        <f t="shared" si="5"/>
        <v>798.0684648370086</v>
      </c>
      <c r="M66" s="15">
        <f t="shared" si="6"/>
        <v>2.2618921536174215</v>
      </c>
      <c r="N66" s="18">
        <f t="shared" si="25"/>
        <v>769.2836169787647</v>
      </c>
      <c r="O66" s="18">
        <f t="shared" si="26"/>
        <v>829.835040363437</v>
      </c>
      <c r="P66" s="11">
        <f t="shared" si="27"/>
        <v>19.38819969584679</v>
      </c>
      <c r="Q66" s="83">
        <f t="shared" si="7"/>
        <v>2541.173315325173</v>
      </c>
      <c r="R66" s="113">
        <f t="shared" si="24"/>
        <v>1.5418503902164214E-05</v>
      </c>
      <c r="S66" s="62">
        <f t="shared" si="8"/>
        <v>0.039181090678416755</v>
      </c>
      <c r="T66" s="24"/>
      <c r="U66" s="54">
        <f t="shared" si="9"/>
        <v>5.551392964276201</v>
      </c>
      <c r="V66" s="55">
        <f t="shared" si="10"/>
        <v>4.83016029389042</v>
      </c>
      <c r="W66" s="55">
        <f t="shared" si="11"/>
        <v>4.150995073697292</v>
      </c>
      <c r="X66" s="55">
        <f t="shared" si="12"/>
        <v>3.5382055841013695</v>
      </c>
      <c r="Y66" s="56">
        <f t="shared" si="13"/>
        <v>3.0323034850087764</v>
      </c>
      <c r="Z66" s="103">
        <f t="shared" si="14"/>
        <v>884.2230460852588</v>
      </c>
      <c r="AA66" s="103">
        <f t="shared" si="15"/>
        <v>870.5583400978358</v>
      </c>
      <c r="AB66" s="103">
        <f t="shared" si="16"/>
        <v>840.7054339929123</v>
      </c>
      <c r="AC66" s="103">
        <f t="shared" si="17"/>
        <v>799.2968885946133</v>
      </c>
      <c r="AD66" s="103">
        <f t="shared" si="18"/>
        <v>754.391493046564</v>
      </c>
      <c r="AE66" s="51">
        <f t="shared" si="19"/>
        <v>31.226620716741873</v>
      </c>
      <c r="AF66" s="52">
        <f t="shared" si="20"/>
        <v>24.018271192905818</v>
      </c>
      <c r="AG66" s="52">
        <f t="shared" si="21"/>
        <v>18.090753532878214</v>
      </c>
      <c r="AH66" s="52">
        <f t="shared" si="22"/>
        <v>13.458727640222751</v>
      </c>
      <c r="AI66" s="53">
        <f t="shared" si="23"/>
        <v>10.146625396485309</v>
      </c>
      <c r="AJ66" s="24"/>
      <c r="BY66"/>
    </row>
    <row r="67" spans="1:77" ht="16.5">
      <c r="A67" s="97">
        <v>25</v>
      </c>
      <c r="B67" s="4">
        <v>-3.176386618340704</v>
      </c>
      <c r="C67" s="11">
        <v>276.26258343058134</v>
      </c>
      <c r="D67" s="4">
        <v>-2.6881395134157433</v>
      </c>
      <c r="E67" s="4">
        <f t="shared" si="1"/>
        <v>4.161192856953511</v>
      </c>
      <c r="F67" s="182">
        <f t="shared" si="28"/>
        <v>0.5293977697234507</v>
      </c>
      <c r="G67" s="58">
        <f t="shared" si="29"/>
        <v>46.043763905096895</v>
      </c>
      <c r="H67" s="60">
        <f t="shared" si="30"/>
        <v>0.4480232522359572</v>
      </c>
      <c r="I67" s="60">
        <f t="shared" si="31"/>
        <v>0.6935321428255851</v>
      </c>
      <c r="J67" s="41">
        <f t="shared" si="3"/>
        <v>4.161192856953511</v>
      </c>
      <c r="K67" s="18">
        <f t="shared" si="4"/>
        <v>117.23864138191529</v>
      </c>
      <c r="L67" s="18">
        <f t="shared" si="5"/>
        <v>766.2948448996336</v>
      </c>
      <c r="M67" s="15">
        <f t="shared" si="6"/>
        <v>2.4385361998263244</v>
      </c>
      <c r="N67" s="18">
        <f t="shared" si="25"/>
        <v>771.8956425492529</v>
      </c>
      <c r="O67" s="18">
        <f t="shared" si="26"/>
        <v>831.1020024844278</v>
      </c>
      <c r="P67" s="11">
        <f t="shared" si="27"/>
        <v>19.509836942855024</v>
      </c>
      <c r="Q67" s="83">
        <f t="shared" si="7"/>
        <v>2508.479504457911</v>
      </c>
      <c r="R67" s="113">
        <f t="shared" si="24"/>
        <v>1.5418503902164214E-05</v>
      </c>
      <c r="S67" s="62">
        <f t="shared" si="8"/>
        <v>0.03867700102798326</v>
      </c>
      <c r="T67" s="24"/>
      <c r="U67" s="54">
        <f t="shared" si="9"/>
        <v>5.558568282295476</v>
      </c>
      <c r="V67" s="55">
        <f t="shared" si="10"/>
        <v>4.8366784164334025</v>
      </c>
      <c r="W67" s="55">
        <f t="shared" si="11"/>
        <v>4.161192856953511</v>
      </c>
      <c r="X67" s="55">
        <f t="shared" si="12"/>
        <v>3.5586352742653826</v>
      </c>
      <c r="Y67" s="56">
        <f t="shared" si="13"/>
        <v>3.0722199093566744</v>
      </c>
      <c r="Z67" s="103">
        <f t="shared" si="14"/>
        <v>884.2666693606352</v>
      </c>
      <c r="AA67" s="103">
        <f t="shared" si="15"/>
        <v>870.7645274372143</v>
      </c>
      <c r="AB67" s="103">
        <f t="shared" si="16"/>
        <v>841.2772267609936</v>
      </c>
      <c r="AC67" s="103">
        <f t="shared" si="17"/>
        <v>800.9035201089464</v>
      </c>
      <c r="AD67" s="103">
        <f t="shared" si="18"/>
        <v>758.2980687543497</v>
      </c>
      <c r="AE67" s="51">
        <f t="shared" si="19"/>
        <v>31.303062400213598</v>
      </c>
      <c r="AF67" s="52">
        <f t="shared" si="20"/>
        <v>24.079202195724758</v>
      </c>
      <c r="AG67" s="52">
        <f t="shared" si="21"/>
        <v>18.173584904112737</v>
      </c>
      <c r="AH67" s="52">
        <f t="shared" si="22"/>
        <v>13.602206492343848</v>
      </c>
      <c r="AI67" s="53">
        <f t="shared" si="23"/>
        <v>10.391128721880165</v>
      </c>
      <c r="AJ67" s="24"/>
      <c r="BY67"/>
    </row>
    <row r="68" spans="1:77" ht="16.5">
      <c r="A68" s="97">
        <v>26</v>
      </c>
      <c r="B68" s="4">
        <v>-3.103661088373279</v>
      </c>
      <c r="C68" s="11">
        <v>281.1840083138635</v>
      </c>
      <c r="D68" s="4">
        <v>-2.7791500681620103</v>
      </c>
      <c r="E68" s="4">
        <f t="shared" si="1"/>
        <v>4.166099765109726</v>
      </c>
      <c r="F68" s="182">
        <f t="shared" si="28"/>
        <v>0.5172768480622132</v>
      </c>
      <c r="G68" s="58">
        <f t="shared" si="29"/>
        <v>46.864001385643924</v>
      </c>
      <c r="H68" s="60">
        <f t="shared" si="30"/>
        <v>0.4631916780270017</v>
      </c>
      <c r="I68" s="60">
        <f t="shared" si="31"/>
        <v>0.6943499608516209</v>
      </c>
      <c r="J68" s="41">
        <f t="shared" si="3"/>
        <v>4.166099765109726</v>
      </c>
      <c r="K68" s="18">
        <f t="shared" si="4"/>
        <v>111.93158258580964</v>
      </c>
      <c r="L68" s="18">
        <f t="shared" si="5"/>
        <v>733.3872592953685</v>
      </c>
      <c r="M68" s="15">
        <f t="shared" si="6"/>
        <v>2.60645117774113</v>
      </c>
      <c r="N68" s="18">
        <f t="shared" si="25"/>
        <v>773.1529871398221</v>
      </c>
      <c r="O68" s="18">
        <f t="shared" si="26"/>
        <v>832.0311528450696</v>
      </c>
      <c r="P68" s="11">
        <f t="shared" si="27"/>
        <v>19.600723345369392</v>
      </c>
      <c r="Q68" s="83">
        <f t="shared" si="7"/>
        <v>2472.7101563891806</v>
      </c>
      <c r="R68" s="113">
        <f t="shared" si="24"/>
        <v>1.5418503902164214E-05</v>
      </c>
      <c r="S68" s="62">
        <f t="shared" si="8"/>
        <v>0.03812549119520767</v>
      </c>
      <c r="T68" s="24"/>
      <c r="U68" s="54">
        <f t="shared" si="9"/>
        <v>5.56616421763864</v>
      </c>
      <c r="V68" s="55">
        <f t="shared" si="10"/>
        <v>4.840506730936657</v>
      </c>
      <c r="W68" s="55">
        <f t="shared" si="11"/>
        <v>4.166099765109726</v>
      </c>
      <c r="X68" s="55">
        <f t="shared" si="12"/>
        <v>3.57209037113193</v>
      </c>
      <c r="Y68" s="56">
        <f t="shared" si="13"/>
        <v>3.1049690034365063</v>
      </c>
      <c r="Z68" s="103">
        <f t="shared" si="14"/>
        <v>884.310876562679</v>
      </c>
      <c r="AA68" s="103">
        <f t="shared" si="15"/>
        <v>870.8849213254939</v>
      </c>
      <c r="AB68" s="103">
        <f t="shared" si="16"/>
        <v>841.5510046651307</v>
      </c>
      <c r="AC68" s="103">
        <f t="shared" si="17"/>
        <v>801.9530261460237</v>
      </c>
      <c r="AD68" s="103">
        <f t="shared" si="18"/>
        <v>761.4559355260211</v>
      </c>
      <c r="AE68" s="51">
        <f t="shared" si="19"/>
        <v>31.384086597268574</v>
      </c>
      <c r="AF68" s="52">
        <f t="shared" si="20"/>
        <v>24.115024872454786</v>
      </c>
      <c r="AG68" s="52">
        <f t="shared" si="21"/>
        <v>18.213508254623346</v>
      </c>
      <c r="AH68" s="52">
        <f t="shared" si="22"/>
        <v>13.697114826194493</v>
      </c>
      <c r="AI68" s="53">
        <f t="shared" si="23"/>
        <v>10.593882176305756</v>
      </c>
      <c r="AJ68" s="24"/>
      <c r="BY68"/>
    </row>
    <row r="69" spans="1:77" ht="16.5">
      <c r="A69" s="97">
        <v>27</v>
      </c>
      <c r="B69" s="4">
        <v>-3.0237338568309724</v>
      </c>
      <c r="C69" s="11">
        <v>287.6155962752834</v>
      </c>
      <c r="D69" s="4">
        <v>-2.8623362248566395</v>
      </c>
      <c r="E69" s="4">
        <f t="shared" si="1"/>
        <v>4.163644449406369</v>
      </c>
      <c r="F69" s="182">
        <f t="shared" si="28"/>
        <v>0.503955642805162</v>
      </c>
      <c r="G69" s="58">
        <f t="shared" si="29"/>
        <v>47.93593271254723</v>
      </c>
      <c r="H69" s="60">
        <f t="shared" si="30"/>
        <v>0.47705603747610664</v>
      </c>
      <c r="I69" s="60">
        <f t="shared" si="31"/>
        <v>0.693940741567728</v>
      </c>
      <c r="J69" s="41">
        <f t="shared" si="3"/>
        <v>4.163644449406369</v>
      </c>
      <c r="K69" s="18">
        <f t="shared" si="4"/>
        <v>106.24076446204242</v>
      </c>
      <c r="L69" s="18">
        <f t="shared" si="5"/>
        <v>698.3058897963589</v>
      </c>
      <c r="M69" s="15">
        <f t="shared" si="6"/>
        <v>2.764820185151901</v>
      </c>
      <c r="N69" s="18">
        <f t="shared" si="25"/>
        <v>772.5237968161007</v>
      </c>
      <c r="O69" s="18">
        <f t="shared" si="26"/>
        <v>832.5472306687789</v>
      </c>
      <c r="P69" s="11">
        <f t="shared" si="27"/>
        <v>19.648079793875016</v>
      </c>
      <c r="Q69" s="83">
        <f t="shared" si="7"/>
        <v>2432.030581722308</v>
      </c>
      <c r="R69" s="113">
        <f t="shared" si="24"/>
        <v>1.5418503902164214E-05</v>
      </c>
      <c r="S69" s="62">
        <f t="shared" si="8"/>
        <v>0.037498273014468106</v>
      </c>
      <c r="T69" s="24"/>
      <c r="U69" s="54">
        <f t="shared" si="9"/>
        <v>5.57328040650781</v>
      </c>
      <c r="V69" s="55">
        <f t="shared" si="10"/>
        <v>4.840013576855613</v>
      </c>
      <c r="W69" s="55">
        <f t="shared" si="11"/>
        <v>4.163644449406369</v>
      </c>
      <c r="X69" s="55">
        <f t="shared" si="12"/>
        <v>3.5765997148606483</v>
      </c>
      <c r="Y69" s="56">
        <f t="shared" si="13"/>
        <v>3.1295563075223733</v>
      </c>
      <c r="Z69" s="103">
        <f t="shared" si="14"/>
        <v>884.350450680432</v>
      </c>
      <c r="AA69" s="103">
        <f t="shared" si="15"/>
        <v>870.8694418324252</v>
      </c>
      <c r="AB69" s="103">
        <f t="shared" si="16"/>
        <v>841.4141217817689</v>
      </c>
      <c r="AC69" s="103">
        <f t="shared" si="17"/>
        <v>802.3032260042003</v>
      </c>
      <c r="AD69" s="103">
        <f t="shared" si="18"/>
        <v>763.7989130450677</v>
      </c>
      <c r="AE69" s="51">
        <f t="shared" si="19"/>
        <v>31.460088151538486</v>
      </c>
      <c r="AF69" s="52">
        <f t="shared" si="20"/>
        <v>24.11040879525541</v>
      </c>
      <c r="AG69" s="52">
        <f t="shared" si="21"/>
        <v>18.193525987577747</v>
      </c>
      <c r="AH69" s="52">
        <f t="shared" si="22"/>
        <v>13.728995704932</v>
      </c>
      <c r="AI69" s="53">
        <f t="shared" si="23"/>
        <v>10.74738033007144</v>
      </c>
      <c r="AJ69" s="24"/>
      <c r="BY69"/>
    </row>
    <row r="70" spans="1:77" ht="16.5">
      <c r="A70" s="97">
        <v>28</v>
      </c>
      <c r="B70" s="4">
        <v>-2.9433261496191037</v>
      </c>
      <c r="C70" s="11">
        <v>293.71604892488523</v>
      </c>
      <c r="D70" s="4">
        <v>-2.932044770675551</v>
      </c>
      <c r="E70" s="4">
        <f t="shared" si="1"/>
        <v>4.154522278226158</v>
      </c>
      <c r="F70" s="182">
        <f t="shared" si="28"/>
        <v>0.4905543582698506</v>
      </c>
      <c r="G70" s="58">
        <f t="shared" si="29"/>
        <v>48.95267482081421</v>
      </c>
      <c r="H70" s="60">
        <f t="shared" si="30"/>
        <v>0.4886741284459251</v>
      </c>
      <c r="I70" s="60">
        <f t="shared" si="31"/>
        <v>0.6924203797043595</v>
      </c>
      <c r="J70" s="41">
        <f t="shared" si="3"/>
        <v>4.154522278226158</v>
      </c>
      <c r="K70" s="18">
        <f t="shared" si="4"/>
        <v>100.66554271745235</v>
      </c>
      <c r="L70" s="18">
        <f t="shared" si="5"/>
        <v>663.926323729689</v>
      </c>
      <c r="M70" s="15">
        <f t="shared" si="6"/>
        <v>2.901127344928262</v>
      </c>
      <c r="N70" s="18">
        <f t="shared" si="25"/>
        <v>770.1869023431644</v>
      </c>
      <c r="O70" s="18">
        <f t="shared" si="26"/>
        <v>832.7325267086387</v>
      </c>
      <c r="P70" s="11">
        <f t="shared" si="27"/>
        <v>19.63940843989139</v>
      </c>
      <c r="Q70" s="83">
        <f t="shared" si="7"/>
        <v>2390.051831283764</v>
      </c>
      <c r="R70" s="113">
        <f t="shared" si="24"/>
        <v>1.5418503902164214E-05</v>
      </c>
      <c r="S70" s="62">
        <f t="shared" si="8"/>
        <v>0.03685102348702344</v>
      </c>
      <c r="T70" s="24"/>
      <c r="U70" s="54">
        <f t="shared" si="9"/>
        <v>5.57269228995973</v>
      </c>
      <c r="V70" s="55">
        <f t="shared" si="10"/>
        <v>4.832326195816747</v>
      </c>
      <c r="W70" s="55">
        <f t="shared" si="11"/>
        <v>4.154522278226158</v>
      </c>
      <c r="X70" s="55">
        <f t="shared" si="12"/>
        <v>3.575043503382686</v>
      </c>
      <c r="Y70" s="56">
        <f t="shared" si="13"/>
        <v>3.1486534479330412</v>
      </c>
      <c r="Z70" s="103">
        <f t="shared" si="14"/>
        <v>884.3472475903188</v>
      </c>
      <c r="AA70" s="103">
        <f t="shared" si="15"/>
        <v>870.627022181908</v>
      </c>
      <c r="AB70" s="103">
        <f t="shared" si="16"/>
        <v>840.9036352811453</v>
      </c>
      <c r="AC70" s="103">
        <f t="shared" si="17"/>
        <v>802.1824560281544</v>
      </c>
      <c r="AD70" s="103">
        <f t="shared" si="18"/>
        <v>765.6022724616677</v>
      </c>
      <c r="AE70" s="51">
        <f t="shared" si="19"/>
        <v>31.45380353940151</v>
      </c>
      <c r="AF70" s="52">
        <f t="shared" si="20"/>
        <v>24.038509381543467</v>
      </c>
      <c r="AG70" s="52">
        <f t="shared" si="21"/>
        <v>18.11938192458624</v>
      </c>
      <c r="AH70" s="52">
        <f t="shared" si="22"/>
        <v>13.717989195014637</v>
      </c>
      <c r="AI70" s="53">
        <f t="shared" si="23"/>
        <v>10.867358158911083</v>
      </c>
      <c r="AJ70" s="24"/>
      <c r="BY70"/>
    </row>
    <row r="71" spans="1:77" ht="16.5">
      <c r="A71" s="97">
        <v>29</v>
      </c>
      <c r="B71" s="4">
        <v>-2.8741355361107566</v>
      </c>
      <c r="C71" s="11">
        <v>297.04201378813184</v>
      </c>
      <c r="D71" s="4">
        <v>-2.9929470254361243</v>
      </c>
      <c r="E71" s="4">
        <f t="shared" si="1"/>
        <v>4.1495044254707825</v>
      </c>
      <c r="F71" s="182">
        <f t="shared" si="28"/>
        <v>0.47902258935179276</v>
      </c>
      <c r="G71" s="58">
        <f t="shared" si="29"/>
        <v>49.50700229802197</v>
      </c>
      <c r="H71" s="60">
        <f t="shared" si="30"/>
        <v>0.4988245042393541</v>
      </c>
      <c r="I71" s="60">
        <f t="shared" si="31"/>
        <v>0.691584070911797</v>
      </c>
      <c r="J71" s="41">
        <f t="shared" si="3"/>
        <v>4.1495044254707825</v>
      </c>
      <c r="K71" s="18">
        <f t="shared" si="4"/>
        <v>95.98835527855996</v>
      </c>
      <c r="L71" s="18">
        <f t="shared" si="5"/>
        <v>634.7942781587218</v>
      </c>
      <c r="M71" s="15">
        <f t="shared" si="6"/>
        <v>3.0228991440711246</v>
      </c>
      <c r="N71" s="18">
        <f t="shared" si="25"/>
        <v>768.9019265819209</v>
      </c>
      <c r="O71" s="18">
        <f t="shared" si="26"/>
        <v>833.1827423386409</v>
      </c>
      <c r="P71" s="11">
        <f t="shared" si="27"/>
        <v>19.63596408241102</v>
      </c>
      <c r="Q71" s="83">
        <f t="shared" si="7"/>
        <v>2355.526165584326</v>
      </c>
      <c r="R71" s="113">
        <f t="shared" si="24"/>
        <v>1.5418503902164214E-05</v>
      </c>
      <c r="S71" s="62">
        <f t="shared" si="8"/>
        <v>0.03631868937571184</v>
      </c>
      <c r="T71" s="24"/>
      <c r="U71" s="54">
        <f t="shared" si="9"/>
        <v>5.563727729108106</v>
      </c>
      <c r="V71" s="55">
        <f t="shared" si="10"/>
        <v>4.823097157629169</v>
      </c>
      <c r="W71" s="55">
        <f t="shared" si="11"/>
        <v>4.1495044254707825</v>
      </c>
      <c r="X71" s="55">
        <f t="shared" si="12"/>
        <v>3.580981513336752</v>
      </c>
      <c r="Y71" s="56">
        <f t="shared" si="13"/>
        <v>3.1744906768652617</v>
      </c>
      <c r="Z71" s="103">
        <f t="shared" si="14"/>
        <v>884.2969176345015</v>
      </c>
      <c r="AA71" s="103">
        <f t="shared" si="15"/>
        <v>870.3332000659861</v>
      </c>
      <c r="AB71" s="103">
        <f t="shared" si="16"/>
        <v>840.6215345467022</v>
      </c>
      <c r="AC71" s="103">
        <f t="shared" si="17"/>
        <v>802.6427843048322</v>
      </c>
      <c r="AD71" s="103">
        <f t="shared" si="18"/>
        <v>768.019275141182</v>
      </c>
      <c r="AE71" s="51">
        <f t="shared" si="19"/>
        <v>31.358085729879022</v>
      </c>
      <c r="AF71" s="52">
        <f t="shared" si="20"/>
        <v>23.952332213078257</v>
      </c>
      <c r="AG71" s="52">
        <f t="shared" si="21"/>
        <v>18.078661522248655</v>
      </c>
      <c r="AH71" s="52">
        <f t="shared" si="22"/>
        <v>13.760010087288785</v>
      </c>
      <c r="AI71" s="53">
        <f t="shared" si="23"/>
        <v>11.030730859560379</v>
      </c>
      <c r="AJ71" s="24"/>
      <c r="BY71"/>
    </row>
    <row r="72" spans="1:77" ht="16.5">
      <c r="A72" s="97">
        <v>30</v>
      </c>
      <c r="B72" s="4">
        <v>-2.814667499304406</v>
      </c>
      <c r="C72" s="11">
        <v>297.5604234248999</v>
      </c>
      <c r="D72" s="4">
        <v>-3.051174456936324</v>
      </c>
      <c r="E72" s="4">
        <f t="shared" si="1"/>
        <v>4.151146672703963</v>
      </c>
      <c r="F72" s="182">
        <f t="shared" si="28"/>
        <v>0.46911124988406766</v>
      </c>
      <c r="G72" s="58">
        <f t="shared" si="29"/>
        <v>49.59340390414998</v>
      </c>
      <c r="H72" s="60">
        <f t="shared" si="30"/>
        <v>0.508529076156054</v>
      </c>
      <c r="I72" s="60">
        <f t="shared" si="31"/>
        <v>0.691857778783994</v>
      </c>
      <c r="J72" s="41">
        <f t="shared" si="3"/>
        <v>4.151146672703963</v>
      </c>
      <c r="K72" s="18">
        <f t="shared" si="4"/>
        <v>92.05730534486094</v>
      </c>
      <c r="L72" s="18">
        <f t="shared" si="5"/>
        <v>609.923772294871</v>
      </c>
      <c r="M72" s="15">
        <f t="shared" si="6"/>
        <v>3.1416635814096696</v>
      </c>
      <c r="N72" s="18">
        <f t="shared" si="25"/>
        <v>769.3224366184487</v>
      </c>
      <c r="O72" s="18">
        <f t="shared" si="26"/>
        <v>834.0217146056896</v>
      </c>
      <c r="P72" s="11">
        <f t="shared" si="27"/>
        <v>19.656954989190318</v>
      </c>
      <c r="Q72" s="83">
        <f t="shared" si="7"/>
        <v>2328.12384743447</v>
      </c>
      <c r="R72" s="113">
        <f t="shared" si="24"/>
        <v>1.5418503902164214E-05</v>
      </c>
      <c r="S72" s="62">
        <f t="shared" si="8"/>
        <v>0.035896186626389937</v>
      </c>
      <c r="T72" s="24"/>
      <c r="U72" s="54">
        <f t="shared" si="9"/>
        <v>5.548159419882915</v>
      </c>
      <c r="V72" s="55">
        <f t="shared" si="10"/>
        <v>4.814530624162555</v>
      </c>
      <c r="W72" s="55">
        <f t="shared" si="11"/>
        <v>4.151146672703963</v>
      </c>
      <c r="X72" s="55">
        <f t="shared" si="12"/>
        <v>3.597084048273246</v>
      </c>
      <c r="Y72" s="56">
        <f t="shared" si="13"/>
        <v>3.209468801393939</v>
      </c>
      <c r="Z72" s="103">
        <f t="shared" si="14"/>
        <v>884.2027953476061</v>
      </c>
      <c r="AA72" s="103">
        <f t="shared" si="15"/>
        <v>870.0577482294681</v>
      </c>
      <c r="AB72" s="103">
        <f t="shared" si="16"/>
        <v>840.7139620215662</v>
      </c>
      <c r="AC72" s="103">
        <f t="shared" si="17"/>
        <v>803.8843867340023</v>
      </c>
      <c r="AD72" s="103">
        <f t="shared" si="18"/>
        <v>771.2496806958051</v>
      </c>
      <c r="AE72" s="51">
        <f t="shared" si="19"/>
        <v>31.192202854487814</v>
      </c>
      <c r="AF72" s="52">
        <f t="shared" si="20"/>
        <v>23.87247916262605</v>
      </c>
      <c r="AG72" s="52">
        <f t="shared" si="21"/>
        <v>18.091983516242674</v>
      </c>
      <c r="AH72" s="52">
        <f t="shared" si="22"/>
        <v>13.874282266368077</v>
      </c>
      <c r="AI72" s="53">
        <f t="shared" si="23"/>
        <v>11.253827146226957</v>
      </c>
      <c r="AJ72" s="24"/>
      <c r="BY72"/>
    </row>
    <row r="73" spans="1:77" ht="16.5">
      <c r="A73" s="97">
        <v>31</v>
      </c>
      <c r="B73" s="4">
        <v>-2.758965456209907</v>
      </c>
      <c r="C73" s="11">
        <v>297.69170629424355</v>
      </c>
      <c r="D73" s="4">
        <v>-3.1063009406105677</v>
      </c>
      <c r="E73" s="4">
        <f t="shared" si="1"/>
        <v>4.154635474045543</v>
      </c>
      <c r="F73" s="182">
        <f t="shared" si="28"/>
        <v>0.45982757603498453</v>
      </c>
      <c r="G73" s="58">
        <f t="shared" si="29"/>
        <v>49.61528438237392</v>
      </c>
      <c r="H73" s="60">
        <f t="shared" si="30"/>
        <v>0.5177168234350946</v>
      </c>
      <c r="I73" s="60">
        <f t="shared" si="31"/>
        <v>0.6924392456742572</v>
      </c>
      <c r="J73" s="41">
        <f t="shared" si="3"/>
        <v>4.154635474045543</v>
      </c>
      <c r="K73" s="18">
        <f t="shared" si="4"/>
        <v>88.4497454364464</v>
      </c>
      <c r="L73" s="18">
        <f t="shared" si="5"/>
        <v>587.0410768653318</v>
      </c>
      <c r="M73" s="15">
        <f t="shared" si="6"/>
        <v>3.25621186187066</v>
      </c>
      <c r="N73" s="18">
        <f t="shared" si="25"/>
        <v>770.2158935939509</v>
      </c>
      <c r="O73" s="18">
        <f t="shared" si="26"/>
        <v>834.9162534481609</v>
      </c>
      <c r="P73" s="11">
        <f t="shared" si="27"/>
        <v>19.688684760238463</v>
      </c>
      <c r="Q73" s="83">
        <f t="shared" si="7"/>
        <v>2303.5678659659993</v>
      </c>
      <c r="R73" s="113">
        <f t="shared" si="24"/>
        <v>1.5418503902164214E-05</v>
      </c>
      <c r="S73" s="62">
        <f t="shared" si="8"/>
        <v>0.035517570130296855</v>
      </c>
      <c r="T73" s="24"/>
      <c r="U73" s="54">
        <f t="shared" si="9"/>
        <v>5.533148947290656</v>
      </c>
      <c r="V73" s="55">
        <f t="shared" si="10"/>
        <v>4.807316892310977</v>
      </c>
      <c r="W73" s="55">
        <f t="shared" si="11"/>
        <v>4.154635474045543</v>
      </c>
      <c r="X73" s="55">
        <f t="shared" si="12"/>
        <v>3.6149464629785597</v>
      </c>
      <c r="Y73" s="56">
        <f t="shared" si="13"/>
        <v>3.245122759944396</v>
      </c>
      <c r="Z73" s="103">
        <f t="shared" si="14"/>
        <v>884.1039718895031</v>
      </c>
      <c r="AA73" s="103">
        <f t="shared" si="15"/>
        <v>869.8237621506541</v>
      </c>
      <c r="AB73" s="103">
        <f t="shared" si="16"/>
        <v>840.9099884707388</v>
      </c>
      <c r="AC73" s="103">
        <f t="shared" si="17"/>
        <v>805.2502387836553</v>
      </c>
      <c r="AD73" s="103">
        <f t="shared" si="18"/>
        <v>774.493305946253</v>
      </c>
      <c r="AE73" s="51">
        <f t="shared" si="19"/>
        <v>31.03267904367704</v>
      </c>
      <c r="AF73" s="52">
        <f t="shared" si="20"/>
        <v>23.80533924712128</v>
      </c>
      <c r="AG73" s="52">
        <f t="shared" si="21"/>
        <v>18.12030104597172</v>
      </c>
      <c r="AH73" s="52">
        <f t="shared" si="22"/>
        <v>14.001592323047861</v>
      </c>
      <c r="AI73" s="53">
        <f t="shared" si="23"/>
        <v>11.483512141374415</v>
      </c>
      <c r="AJ73" s="24"/>
      <c r="BY73"/>
    </row>
    <row r="74" spans="1:77" ht="16.5">
      <c r="A74" s="97">
        <v>32</v>
      </c>
      <c r="B74" s="4">
        <v>-2.7112369030589747</v>
      </c>
      <c r="C74" s="11">
        <v>295.76091511286495</v>
      </c>
      <c r="D74" s="4">
        <v>-3.1618604906707013</v>
      </c>
      <c r="E74" s="4">
        <f t="shared" si="1"/>
        <v>4.165113120549451</v>
      </c>
      <c r="F74" s="182">
        <f t="shared" si="28"/>
        <v>0.45187281717649574</v>
      </c>
      <c r="G74" s="58">
        <f t="shared" si="29"/>
        <v>49.29348585214416</v>
      </c>
      <c r="H74" s="60">
        <f t="shared" si="30"/>
        <v>0.5269767484451169</v>
      </c>
      <c r="I74" s="60">
        <f t="shared" si="31"/>
        <v>0.6941855200915752</v>
      </c>
      <c r="J74" s="41">
        <f aca="true" t="shared" si="32" ref="J74:J105">E74*E$28/E$29</f>
        <v>4.165113120549451</v>
      </c>
      <c r="K74" s="18">
        <f aca="true" t="shared" si="33" ref="K74:K105">E$35*E$13/120*F74^2/E$7*E$6*E$9*(E$9-1)*E$4/E$5</f>
        <v>85.41595398454785</v>
      </c>
      <c r="L74" s="18">
        <f aca="true" t="shared" si="34" ref="L74:L105">E$36*E$13/6*F74^2/E$8*E$6*E$4/E$5*(1+(G74*E$4/F74)^2/15)</f>
        <v>567.449778764907</v>
      </c>
      <c r="M74" s="15">
        <f aca="true" t="shared" si="35" ref="M74:M105">E$37*E$13/8*H74^2/E$8*E$6*E$5/E$4</f>
        <v>3.373735300630986</v>
      </c>
      <c r="N74" s="18">
        <f t="shared" si="25"/>
        <v>772.9001433064938</v>
      </c>
      <c r="O74" s="18">
        <f t="shared" si="26"/>
        <v>836.1590344727371</v>
      </c>
      <c r="P74" s="11">
        <f t="shared" si="27"/>
        <v>19.7552456850947</v>
      </c>
      <c r="Q74" s="83">
        <f aca="true" t="shared" si="36" ref="Q74:Q105">SUM(K74:P74)</f>
        <v>2285.0538915144116</v>
      </c>
      <c r="R74" s="113">
        <f t="shared" si="24"/>
        <v>1.5418503902164214E-05</v>
      </c>
      <c r="S74" s="62">
        <f aca="true" t="shared" si="37" ref="S74:S105">Q74*R74</f>
        <v>0.035232112342970474</v>
      </c>
      <c r="T74" s="24"/>
      <c r="U74" s="54">
        <f aca="true" t="shared" si="38" ref="U74:U105">SQRT(($B74-$C74*0.8*$E$4)^2+$D74^2)*$E$28/$E$29</f>
        <v>5.515645534119213</v>
      </c>
      <c r="V74" s="55">
        <f aca="true" t="shared" si="39" ref="V74:V105">SQRT(($B74-$C74*0.4*$E$4)^2+$D74^2)*$E$28/$E$29</f>
        <v>4.802904567290479</v>
      </c>
      <c r="W74" s="55">
        <f aca="true" t="shared" si="40" ref="W74:W105">SQRT(($B74)^2+$D74^2)*$E$28/$E$29</f>
        <v>4.165113120549451</v>
      </c>
      <c r="X74" s="55">
        <f aca="true" t="shared" si="41" ref="X74:X105">SQRT(($B74+$C74*0.4*$E$4)^2+$D74^2)*$E$28/$E$29</f>
        <v>3.641863634386871</v>
      </c>
      <c r="Y74" s="56">
        <f aca="true" t="shared" si="42" ref="Y74:Y105">SQRT(($B74+$C74*0.8*$E$4)^2+$D74^2)*$E$28/$E$29</f>
        <v>3.2882978204519175</v>
      </c>
      <c r="Z74" s="103">
        <f aca="true" t="shared" si="43" ref="Z74:Z105">$E$38*$E$13*$E$14*$E$16/$E$33*2/3*$E$20/PI()*($E$21*$E$22*LN((U74+$E$22)/($E$32*U74+$E$22))+$E$23*U74*(1-$E$32)+$E$24*U74^2/2*(1-$E$32^2))</f>
        <v>883.9787228900828</v>
      </c>
      <c r="AA74" s="103">
        <f aca="true" t="shared" si="44" ref="AA74:AA105">$E$38*$E$13*$E$14*$E$16/$E$33*2/3*$E$20/PI()*($E$21*$E$22*LN((V74+$E$22)/($E$32*V74+$E$22))+$E$23*V74*(1-$E$32)+$E$24*V74^2/2*(1-$E$32^2))</f>
        <v>869.6797268679559</v>
      </c>
      <c r="AB74" s="103">
        <f aca="true" t="shared" si="45" ref="AB74:AB105">$E$38*$E$13*$E$14*$E$16/$E$33*2/3*$E$20/PI()*($E$21*$E$22*LN((W74+$E$22)/($E$32*W74+$E$22))+$E$23*W74*(1-$E$32)+$E$24*W74^2/2*(1-$E$32^2))</f>
        <v>841.4960260830625</v>
      </c>
      <c r="AC74" s="103">
        <f aca="true" t="shared" si="46" ref="AC74:AC105">$E$38*$E$13*$E$14*$E$16/$E$33*2/3*$E$20/PI()*($E$21*$E$22*LN((X74+$E$22)/($E$32*X74+$E$22))+$E$23*X74*(1-$E$32)+$E$24*X74^2/2*(1-$E$32^2))</f>
        <v>807.2857542371547</v>
      </c>
      <c r="AD74" s="103">
        <f aca="true" t="shared" si="47" ref="AD74:AD105">$E$38*$E$13*$E$14*$E$16/$E$33*2/3*$E$20/PI()*($E$21*$E$22*LN((Y74+$E$22)/($E$32*Y74+$E$22))+$E$23*Y74*(1-$E$32)+$E$24*Y74^2/2*(1-$E$32^2))</f>
        <v>778.3549422854289</v>
      </c>
      <c r="AE74" s="51">
        <f aca="true" t="shared" si="48" ref="AE74:AE105">1/9/PI()*$E$20/$E$33*$E$27^2*U74*(3*U74+4*$E$26)/($E$25*$E$26*$E$13*$E$14*$E$16*16*$E$4^2*$E$5^2)</f>
        <v>30.847176329796483</v>
      </c>
      <c r="AF74" s="52">
        <f aca="true" t="shared" si="49" ref="AF74:AF105">1/9/PI()*$E$20/$E$33*$E$27^2*V74*(3*V74+4*$E$26)/($E$25*$E$26*$E$13*$E$14*$E$16*16*$E$4^2*$E$5^2)</f>
        <v>23.764319095641287</v>
      </c>
      <c r="AG74" s="52">
        <f aca="true" t="shared" si="50" ref="AG74:AG105">1/9/PI()*$E$20/$E$33*$E$27^2*W74*(3*W74+4*$E$26)/($E$25*$E$26*$E$13*$E$14*$E$16*16*$E$4^2*$E$5^2)</f>
        <v>18.20547726552925</v>
      </c>
      <c r="AH74" s="52">
        <f aca="true" t="shared" si="51" ref="AH74:AH105">1/9/PI()*$E$20/$E$33*$E$27^2*X74*(3*X74+4*$E$26)/($E$25*$E$26*$E$13*$E$14*$E$16*16*$E$4^2*$E$5^2)</f>
        <v>14.194528355672352</v>
      </c>
      <c r="AI74" s="53">
        <f aca="true" t="shared" si="52" ref="AI74:AI105">1/9/PI()*$E$20/$E$33*$E$27^2*Y74*(3*Y74+4*$E$26)/($E$25*$E$26*$E$13*$E$14*$E$16*16*$E$4^2*$E$5^2)</f>
        <v>11.764727378834133</v>
      </c>
      <c r="AJ74" s="24"/>
      <c r="BY74"/>
    </row>
    <row r="75" spans="1:77" ht="16.5">
      <c r="A75" s="97">
        <v>33</v>
      </c>
      <c r="B75" s="4">
        <v>-2.669278910699692</v>
      </c>
      <c r="C75" s="11">
        <v>292.2450183841966</v>
      </c>
      <c r="D75" s="4">
        <v>-3.2213535043073547</v>
      </c>
      <c r="E75" s="4">
        <f t="shared" si="1"/>
        <v>4.18355928639949</v>
      </c>
      <c r="F75" s="182">
        <f t="shared" si="28"/>
        <v>0.4448798184499486</v>
      </c>
      <c r="G75" s="58">
        <f t="shared" si="29"/>
        <v>48.70750306403277</v>
      </c>
      <c r="H75" s="60">
        <f t="shared" si="30"/>
        <v>0.5368922507178924</v>
      </c>
      <c r="I75" s="60">
        <f t="shared" si="31"/>
        <v>0.6972598810665815</v>
      </c>
      <c r="J75" s="41">
        <f t="shared" si="32"/>
        <v>4.18355928639949</v>
      </c>
      <c r="K75" s="18">
        <f t="shared" si="33"/>
        <v>82.79268591398805</v>
      </c>
      <c r="L75" s="18">
        <f t="shared" si="34"/>
        <v>550.2002757469797</v>
      </c>
      <c r="M75" s="15">
        <f t="shared" si="35"/>
        <v>3.5018889478807913</v>
      </c>
      <c r="N75" s="18">
        <f t="shared" si="25"/>
        <v>777.6294622394217</v>
      </c>
      <c r="O75" s="18">
        <f t="shared" si="26"/>
        <v>837.7896637152871</v>
      </c>
      <c r="P75" s="11">
        <f t="shared" si="27"/>
        <v>19.87043354210842</v>
      </c>
      <c r="Q75" s="83">
        <f t="shared" si="36"/>
        <v>2271.7844101056658</v>
      </c>
      <c r="R75" s="113">
        <f aca="true" t="shared" si="53" ref="R75:R104">K$32*(A76-A74)/2</f>
        <v>1.5418503902164214E-05</v>
      </c>
      <c r="S75" s="62">
        <f t="shared" si="37"/>
        <v>0.035027516792090034</v>
      </c>
      <c r="T75" s="24"/>
      <c r="U75" s="54">
        <f t="shared" si="38"/>
        <v>5.498417178552677</v>
      </c>
      <c r="V75" s="55">
        <f t="shared" si="39"/>
        <v>4.803054572689054</v>
      </c>
      <c r="W75" s="55">
        <f t="shared" si="40"/>
        <v>4.18355928639949</v>
      </c>
      <c r="X75" s="55">
        <f t="shared" si="41"/>
        <v>3.678463904019408</v>
      </c>
      <c r="Y75" s="56">
        <f t="shared" si="42"/>
        <v>3.3400776037829005</v>
      </c>
      <c r="Z75" s="103">
        <f t="shared" si="43"/>
        <v>883.8449114450821</v>
      </c>
      <c r="AA75" s="103">
        <f t="shared" si="44"/>
        <v>869.6846350425694</v>
      </c>
      <c r="AB75" s="103">
        <f t="shared" si="45"/>
        <v>842.5180178551961</v>
      </c>
      <c r="AC75" s="103">
        <f t="shared" si="46"/>
        <v>810.009803436946</v>
      </c>
      <c r="AD75" s="103">
        <f t="shared" si="47"/>
        <v>782.8909507966422</v>
      </c>
      <c r="AE75" s="51">
        <f t="shared" si="48"/>
        <v>30.66513000167081</v>
      </c>
      <c r="AF75" s="52">
        <f t="shared" si="49"/>
        <v>23.765713075481294</v>
      </c>
      <c r="AG75" s="52">
        <f t="shared" si="50"/>
        <v>18.355914835499025</v>
      </c>
      <c r="AH75" s="52">
        <f t="shared" si="51"/>
        <v>14.45897361701614</v>
      </c>
      <c r="AI75" s="53">
        <f t="shared" si="52"/>
        <v>12.106436180874816</v>
      </c>
      <c r="AJ75" s="24"/>
      <c r="BY75"/>
    </row>
    <row r="76" spans="1:77" ht="16.5">
      <c r="A76" s="97">
        <v>34</v>
      </c>
      <c r="B76" s="4">
        <v>-2.6375447342258767</v>
      </c>
      <c r="C76" s="11">
        <v>287.200924963392</v>
      </c>
      <c r="D76" s="4">
        <v>-3.285142488990785</v>
      </c>
      <c r="E76" s="4">
        <f t="shared" si="1"/>
        <v>4.212932873665948</v>
      </c>
      <c r="F76" s="182">
        <f t="shared" si="28"/>
        <v>0.4395907890376461</v>
      </c>
      <c r="G76" s="58">
        <f t="shared" si="29"/>
        <v>47.86682082723201</v>
      </c>
      <c r="H76" s="60">
        <f t="shared" si="30"/>
        <v>0.5475237481651308</v>
      </c>
      <c r="I76" s="60">
        <f t="shared" si="31"/>
        <v>0.7021554789443246</v>
      </c>
      <c r="J76" s="41">
        <f t="shared" si="32"/>
        <v>4.212932873665948</v>
      </c>
      <c r="K76" s="18">
        <f t="shared" si="33"/>
        <v>80.83579800653133</v>
      </c>
      <c r="L76" s="18">
        <f t="shared" si="34"/>
        <v>536.9360487523531</v>
      </c>
      <c r="M76" s="15">
        <f t="shared" si="35"/>
        <v>3.6419503449459616</v>
      </c>
      <c r="N76" s="18">
        <f t="shared" si="25"/>
        <v>785.1698827764183</v>
      </c>
      <c r="O76" s="18">
        <f t="shared" si="26"/>
        <v>839.8949260038005</v>
      </c>
      <c r="P76" s="11">
        <f t="shared" si="27"/>
        <v>20.060392242366397</v>
      </c>
      <c r="Q76" s="83">
        <f t="shared" si="36"/>
        <v>2266.5389981264157</v>
      </c>
      <c r="R76" s="113">
        <f t="shared" si="53"/>
        <v>1.5418503902164214E-05</v>
      </c>
      <c r="S76" s="62">
        <f t="shared" si="37"/>
        <v>0.03494664038701951</v>
      </c>
      <c r="T76" s="24"/>
      <c r="U76" s="54">
        <f t="shared" si="38"/>
        <v>5.4857922459911075</v>
      </c>
      <c r="V76" s="55">
        <f t="shared" si="39"/>
        <v>4.811509519088599</v>
      </c>
      <c r="W76" s="55">
        <f t="shared" si="40"/>
        <v>4.212932873665948</v>
      </c>
      <c r="X76" s="55">
        <f t="shared" si="41"/>
        <v>3.7267217770288723</v>
      </c>
      <c r="Y76" s="56">
        <f t="shared" si="42"/>
        <v>3.401408424223448</v>
      </c>
      <c r="Z76" s="103">
        <f t="shared" si="43"/>
        <v>883.7402198193907</v>
      </c>
      <c r="AA76" s="103">
        <f t="shared" si="44"/>
        <v>869.9599812591707</v>
      </c>
      <c r="AB76" s="103">
        <f t="shared" si="45"/>
        <v>844.1198054396027</v>
      </c>
      <c r="AC76" s="103">
        <f t="shared" si="46"/>
        <v>813.5246852761379</v>
      </c>
      <c r="AD76" s="103">
        <f t="shared" si="47"/>
        <v>788.1299382247006</v>
      </c>
      <c r="AE76" s="51">
        <f t="shared" si="48"/>
        <v>30.532067468985023</v>
      </c>
      <c r="AF76" s="52">
        <f t="shared" si="49"/>
        <v>23.84434956193234</v>
      </c>
      <c r="AG76" s="52">
        <f t="shared" si="50"/>
        <v>18.596741579542687</v>
      </c>
      <c r="AH76" s="52">
        <f t="shared" si="51"/>
        <v>14.811352212618278</v>
      </c>
      <c r="AI76" s="53">
        <f t="shared" si="52"/>
        <v>12.517450388753666</v>
      </c>
      <c r="AJ76" s="24"/>
      <c r="BY76"/>
    </row>
    <row r="77" spans="1:77" ht="16.5">
      <c r="A77" s="97">
        <v>35</v>
      </c>
      <c r="B77" s="4">
        <v>-2.6092980206098773</v>
      </c>
      <c r="C77" s="11">
        <v>279.6282082739125</v>
      </c>
      <c r="D77" s="4">
        <v>-3.360034817120199</v>
      </c>
      <c r="E77" s="4">
        <f t="shared" si="1"/>
        <v>4.254206169500791</v>
      </c>
      <c r="F77" s="182">
        <f t="shared" si="28"/>
        <v>0.43488300343497954</v>
      </c>
      <c r="G77" s="58">
        <f t="shared" si="29"/>
        <v>46.60470137898542</v>
      </c>
      <c r="H77" s="60">
        <f t="shared" si="30"/>
        <v>0.5600058028533664</v>
      </c>
      <c r="I77" s="60">
        <f t="shared" si="31"/>
        <v>0.7090343615834651</v>
      </c>
      <c r="J77" s="41">
        <f t="shared" si="32"/>
        <v>4.254206169500791</v>
      </c>
      <c r="K77" s="18">
        <f t="shared" si="33"/>
        <v>79.11365172955108</v>
      </c>
      <c r="L77" s="18">
        <f t="shared" si="34"/>
        <v>524.7688232793444</v>
      </c>
      <c r="M77" s="15">
        <f t="shared" si="35"/>
        <v>3.8098962821854925</v>
      </c>
      <c r="N77" s="18">
        <f t="shared" si="25"/>
        <v>795.7844768287816</v>
      </c>
      <c r="O77" s="18">
        <f t="shared" si="26"/>
        <v>842.5807126730242</v>
      </c>
      <c r="P77" s="11">
        <f t="shared" si="27"/>
        <v>20.32599535209149</v>
      </c>
      <c r="Q77" s="83">
        <f t="shared" si="36"/>
        <v>2266.3835561449782</v>
      </c>
      <c r="R77" s="113">
        <f t="shared" si="53"/>
        <v>1.5418503902164214E-05</v>
      </c>
      <c r="S77" s="62">
        <f t="shared" si="37"/>
        <v>0.03494424370422215</v>
      </c>
      <c r="T77" s="24"/>
      <c r="U77" s="54">
        <f t="shared" si="38"/>
        <v>5.471942320053327</v>
      </c>
      <c r="V77" s="55">
        <f t="shared" si="39"/>
        <v>4.8259282995288295</v>
      </c>
      <c r="W77" s="55">
        <f t="shared" si="40"/>
        <v>4.254206169500791</v>
      </c>
      <c r="X77" s="55">
        <f t="shared" si="41"/>
        <v>3.790542348433361</v>
      </c>
      <c r="Y77" s="56">
        <f t="shared" si="42"/>
        <v>3.4784202506507977</v>
      </c>
      <c r="Z77" s="103">
        <f t="shared" si="43"/>
        <v>883.6189137291119</v>
      </c>
      <c r="AA77" s="103">
        <f t="shared" si="44"/>
        <v>870.423657632433</v>
      </c>
      <c r="AB77" s="103">
        <f t="shared" si="45"/>
        <v>846.3173719931915</v>
      </c>
      <c r="AC77" s="103">
        <f t="shared" si="46"/>
        <v>818.0393619625505</v>
      </c>
      <c r="AD77" s="103">
        <f t="shared" si="47"/>
        <v>794.5042580478338</v>
      </c>
      <c r="AE77" s="51">
        <f t="shared" si="48"/>
        <v>30.38642562199557</v>
      </c>
      <c r="AF77" s="52">
        <f t="shared" si="49"/>
        <v>23.978751929038218</v>
      </c>
      <c r="AG77" s="52">
        <f t="shared" si="50"/>
        <v>18.93776880733207</v>
      </c>
      <c r="AH77" s="52">
        <f t="shared" si="51"/>
        <v>15.283840199950713</v>
      </c>
      <c r="AI77" s="53">
        <f t="shared" si="52"/>
        <v>13.043190202140885</v>
      </c>
      <c r="AJ77" s="24"/>
      <c r="BY77"/>
    </row>
    <row r="78" spans="1:77" ht="16.5">
      <c r="A78" s="97">
        <v>36</v>
      </c>
      <c r="B78" s="4">
        <v>-2.5764540293352063</v>
      </c>
      <c r="C78" s="11">
        <v>273.9471788397309</v>
      </c>
      <c r="D78" s="4">
        <v>-3.4458735258073268</v>
      </c>
      <c r="E78" s="4">
        <f t="shared" si="1"/>
        <v>4.302575940194134</v>
      </c>
      <c r="F78" s="182">
        <f t="shared" si="28"/>
        <v>0.4294090048892011</v>
      </c>
      <c r="G78" s="58">
        <f t="shared" si="29"/>
        <v>45.65786313995515</v>
      </c>
      <c r="H78" s="60">
        <f t="shared" si="30"/>
        <v>0.5743122543012211</v>
      </c>
      <c r="I78" s="60">
        <f t="shared" si="31"/>
        <v>0.7170959900323557</v>
      </c>
      <c r="J78" s="41">
        <f t="shared" si="32"/>
        <v>4.302575940194134</v>
      </c>
      <c r="K78" s="18">
        <f t="shared" si="33"/>
        <v>77.13453350813136</v>
      </c>
      <c r="L78" s="18">
        <f t="shared" si="34"/>
        <v>511.2996556283393</v>
      </c>
      <c r="M78" s="15">
        <f t="shared" si="35"/>
        <v>4.007045414224118</v>
      </c>
      <c r="N78" s="18">
        <f t="shared" si="25"/>
        <v>808.2525527810825</v>
      </c>
      <c r="O78" s="18">
        <f t="shared" si="26"/>
        <v>845.5128709057902</v>
      </c>
      <c r="P78" s="11">
        <f t="shared" si="27"/>
        <v>20.67453656989251</v>
      </c>
      <c r="Q78" s="83">
        <f t="shared" si="36"/>
        <v>2266.88119480746</v>
      </c>
      <c r="R78" s="113">
        <f t="shared" si="53"/>
        <v>1.5418503902164214E-05</v>
      </c>
      <c r="S78" s="62">
        <f t="shared" si="37"/>
        <v>0.0349519165478815</v>
      </c>
      <c r="T78" s="24"/>
      <c r="U78" s="54">
        <f t="shared" si="38"/>
        <v>5.472406664643446</v>
      </c>
      <c r="V78" s="55">
        <f t="shared" si="39"/>
        <v>4.850613934778308</v>
      </c>
      <c r="W78" s="55">
        <f t="shared" si="40"/>
        <v>4.302575940194134</v>
      </c>
      <c r="X78" s="55">
        <f t="shared" si="41"/>
        <v>3.8598377211807517</v>
      </c>
      <c r="Y78" s="56">
        <f t="shared" si="42"/>
        <v>3.561884063582451</v>
      </c>
      <c r="Z78" s="103">
        <f t="shared" si="43"/>
        <v>883.6230901981404</v>
      </c>
      <c r="AA78" s="103">
        <f t="shared" si="44"/>
        <v>871.2002620873494</v>
      </c>
      <c r="AB78" s="103">
        <f t="shared" si="45"/>
        <v>848.8139074753321</v>
      </c>
      <c r="AC78" s="103">
        <f t="shared" si="46"/>
        <v>822.7695398165615</v>
      </c>
      <c r="AD78" s="103">
        <f t="shared" si="47"/>
        <v>801.1575549515678</v>
      </c>
      <c r="AE78" s="51">
        <f t="shared" si="48"/>
        <v>30.391302913752718</v>
      </c>
      <c r="AF78" s="52">
        <f t="shared" si="49"/>
        <v>24.209728398559943</v>
      </c>
      <c r="AG78" s="52">
        <f t="shared" si="50"/>
        <v>19.34135426015037</v>
      </c>
      <c r="AH78" s="52">
        <f t="shared" si="51"/>
        <v>15.8052047668336</v>
      </c>
      <c r="AI78" s="53">
        <f t="shared" si="52"/>
        <v>13.625092510165922</v>
      </c>
      <c r="AJ78" s="24"/>
      <c r="BY78"/>
    </row>
    <row r="79" spans="1:77" ht="16.5">
      <c r="A79" s="97">
        <v>37</v>
      </c>
      <c r="B79" s="4">
        <v>-2.5352834640695328</v>
      </c>
      <c r="C79" s="11">
        <v>270.0787957741034</v>
      </c>
      <c r="D79" s="4">
        <v>-3.5385001643441343</v>
      </c>
      <c r="E79" s="4">
        <f t="shared" si="1"/>
        <v>4.3530042104560245</v>
      </c>
      <c r="F79" s="182">
        <f t="shared" si="28"/>
        <v>0.42254724401158883</v>
      </c>
      <c r="G79" s="58">
        <f t="shared" si="29"/>
        <v>45.01313262901724</v>
      </c>
      <c r="H79" s="60">
        <f t="shared" si="30"/>
        <v>0.589750027390689</v>
      </c>
      <c r="I79" s="60">
        <f t="shared" si="31"/>
        <v>0.7255007017426707</v>
      </c>
      <c r="J79" s="41">
        <f t="shared" si="32"/>
        <v>4.3530042104560245</v>
      </c>
      <c r="K79" s="18">
        <f t="shared" si="33"/>
        <v>74.68907986583683</v>
      </c>
      <c r="L79" s="18">
        <f t="shared" si="34"/>
        <v>495.1684670679195</v>
      </c>
      <c r="M79" s="15">
        <f t="shared" si="35"/>
        <v>4.225363125086553</v>
      </c>
      <c r="N79" s="18">
        <f t="shared" si="25"/>
        <v>821.283278991662</v>
      </c>
      <c r="O79" s="18">
        <f t="shared" si="26"/>
        <v>848.4390480419027</v>
      </c>
      <c r="P79" s="11">
        <f t="shared" si="27"/>
        <v>21.063317267886813</v>
      </c>
      <c r="Q79" s="83">
        <f t="shared" si="36"/>
        <v>2264.8685543602946</v>
      </c>
      <c r="R79" s="113">
        <f t="shared" si="53"/>
        <v>1.5418503902164214E-05</v>
      </c>
      <c r="S79" s="62">
        <f t="shared" si="37"/>
        <v>0.034920884643293224</v>
      </c>
      <c r="T79" s="24"/>
      <c r="U79" s="54">
        <f t="shared" si="38"/>
        <v>5.481536258947783</v>
      </c>
      <c r="V79" s="55">
        <f t="shared" si="39"/>
        <v>4.880201384226984</v>
      </c>
      <c r="W79" s="55">
        <f t="shared" si="40"/>
        <v>4.3530042104560245</v>
      </c>
      <c r="X79" s="55">
        <f t="shared" si="41"/>
        <v>3.929895682466642</v>
      </c>
      <c r="Y79" s="56">
        <f t="shared" si="42"/>
        <v>3.6472823865279786</v>
      </c>
      <c r="Z79" s="103">
        <f t="shared" si="43"/>
        <v>883.7036623067249</v>
      </c>
      <c r="AA79" s="103">
        <f t="shared" si="44"/>
        <v>872.1024290581211</v>
      </c>
      <c r="AB79" s="103">
        <f t="shared" si="45"/>
        <v>851.3262271159115</v>
      </c>
      <c r="AC79" s="103">
        <f t="shared" si="46"/>
        <v>827.3706909794095</v>
      </c>
      <c r="AD79" s="103">
        <f t="shared" si="47"/>
        <v>807.6922307493458</v>
      </c>
      <c r="AE79" s="51">
        <f t="shared" si="48"/>
        <v>30.487275793153376</v>
      </c>
      <c r="AF79" s="52">
        <f t="shared" si="49"/>
        <v>24.488022396946146</v>
      </c>
      <c r="AG79" s="52">
        <f t="shared" si="50"/>
        <v>19.766622357288856</v>
      </c>
      <c r="AH79" s="52">
        <f t="shared" si="51"/>
        <v>16.34113857108603</v>
      </c>
      <c r="AI79" s="53">
        <f t="shared" si="52"/>
        <v>14.233527220959658</v>
      </c>
      <c r="AJ79" s="24"/>
      <c r="BY79"/>
    </row>
    <row r="80" spans="1:77" ht="16.5">
      <c r="A80" s="97">
        <v>38</v>
      </c>
      <c r="B80" s="4">
        <v>-2.4859101785173223</v>
      </c>
      <c r="C80" s="11">
        <v>267.629859111193</v>
      </c>
      <c r="D80" s="4">
        <v>-3.634620734515027</v>
      </c>
      <c r="E80" s="4">
        <f t="shared" si="1"/>
        <v>4.403432445198017</v>
      </c>
      <c r="F80" s="182">
        <f t="shared" si="28"/>
        <v>0.4143183630862204</v>
      </c>
      <c r="G80" s="58">
        <f t="shared" si="29"/>
        <v>44.60497651853216</v>
      </c>
      <c r="H80" s="60">
        <f t="shared" si="30"/>
        <v>0.6057701224191713</v>
      </c>
      <c r="I80" s="60">
        <f t="shared" si="31"/>
        <v>0.7339054075330028</v>
      </c>
      <c r="J80" s="41">
        <f t="shared" si="32"/>
        <v>4.403432445198017</v>
      </c>
      <c r="K80" s="18">
        <f t="shared" si="33"/>
        <v>71.80834651761727</v>
      </c>
      <c r="L80" s="18">
        <f t="shared" si="34"/>
        <v>476.4998536104011</v>
      </c>
      <c r="M80" s="15">
        <f t="shared" si="35"/>
        <v>4.458038320134663</v>
      </c>
      <c r="N80" s="18">
        <f t="shared" si="25"/>
        <v>834.346046786877</v>
      </c>
      <c r="O80" s="18">
        <f t="shared" si="26"/>
        <v>851.2569064071843</v>
      </c>
      <c r="P80" s="11">
        <f t="shared" si="27"/>
        <v>21.470751594872794</v>
      </c>
      <c r="Q80" s="83">
        <f t="shared" si="36"/>
        <v>2259.8399432370866</v>
      </c>
      <c r="R80" s="113">
        <f t="shared" si="53"/>
        <v>1.5418503902164214E-05</v>
      </c>
      <c r="S80" s="62">
        <f t="shared" si="37"/>
        <v>0.034843350983067574</v>
      </c>
      <c r="T80" s="24"/>
      <c r="U80" s="54">
        <f t="shared" si="38"/>
        <v>5.495644734011299</v>
      </c>
      <c r="V80" s="55">
        <f t="shared" si="39"/>
        <v>4.911913208009907</v>
      </c>
      <c r="W80" s="55">
        <f t="shared" si="40"/>
        <v>4.403432445198017</v>
      </c>
      <c r="X80" s="55">
        <f t="shared" si="41"/>
        <v>3.999010984189384</v>
      </c>
      <c r="Y80" s="56">
        <f t="shared" si="42"/>
        <v>3.732627227537792</v>
      </c>
      <c r="Z80" s="103">
        <f t="shared" si="43"/>
        <v>883.8224019843055</v>
      </c>
      <c r="AA80" s="103">
        <f t="shared" si="44"/>
        <v>873.0347175076377</v>
      </c>
      <c r="AB80" s="103">
        <f t="shared" si="45"/>
        <v>853.7463760420019</v>
      </c>
      <c r="AC80" s="103">
        <f t="shared" si="46"/>
        <v>831.7322124669802</v>
      </c>
      <c r="AD80" s="103">
        <f t="shared" si="47"/>
        <v>813.9488240349958</v>
      </c>
      <c r="AE80" s="51">
        <f t="shared" si="48"/>
        <v>30.635884660700718</v>
      </c>
      <c r="AF80" s="52">
        <f t="shared" si="49"/>
        <v>24.78805637109312</v>
      </c>
      <c r="AG80" s="52">
        <f t="shared" si="50"/>
        <v>20.19649108689016</v>
      </c>
      <c r="AH80" s="52">
        <f t="shared" si="51"/>
        <v>16.878562739561247</v>
      </c>
      <c r="AI80" s="53">
        <f t="shared" si="52"/>
        <v>14.854763116118729</v>
      </c>
      <c r="AJ80" s="24"/>
      <c r="BY80"/>
    </row>
    <row r="81" spans="1:77" ht="16.5">
      <c r="A81" s="97">
        <v>39</v>
      </c>
      <c r="B81" s="4">
        <v>-2.4287738043023666</v>
      </c>
      <c r="C81" s="11">
        <v>266.71740499918525</v>
      </c>
      <c r="D81" s="4">
        <v>-3.7312804857203368</v>
      </c>
      <c r="E81" s="4">
        <f t="shared" si="1"/>
        <v>4.452122668523722</v>
      </c>
      <c r="F81" s="182">
        <f t="shared" si="28"/>
        <v>0.40479563405039437</v>
      </c>
      <c r="G81" s="58">
        <f t="shared" si="29"/>
        <v>44.45290083319754</v>
      </c>
      <c r="H81" s="60">
        <f t="shared" si="30"/>
        <v>0.6218800809533894</v>
      </c>
      <c r="I81" s="60">
        <f t="shared" si="31"/>
        <v>0.7420204447539537</v>
      </c>
      <c r="J81" s="41">
        <f t="shared" si="32"/>
        <v>4.452122668523722</v>
      </c>
      <c r="K81" s="18">
        <f t="shared" si="33"/>
        <v>68.54538211060779</v>
      </c>
      <c r="L81" s="18">
        <f t="shared" si="34"/>
        <v>455.6425699829597</v>
      </c>
      <c r="M81" s="15">
        <f t="shared" si="35"/>
        <v>4.698306999403219</v>
      </c>
      <c r="N81" s="18">
        <f t="shared" si="25"/>
        <v>846.9884114663689</v>
      </c>
      <c r="O81" s="18">
        <f t="shared" si="26"/>
        <v>853.8862716803867</v>
      </c>
      <c r="P81" s="11">
        <f t="shared" si="27"/>
        <v>21.88252792178238</v>
      </c>
      <c r="Q81" s="83">
        <f t="shared" si="36"/>
        <v>2251.6434701615085</v>
      </c>
      <c r="R81" s="113">
        <f t="shared" si="53"/>
        <v>1.5418503902164214E-05</v>
      </c>
      <c r="S81" s="62">
        <f t="shared" si="37"/>
        <v>0.03471697363096779</v>
      </c>
      <c r="T81" s="24"/>
      <c r="U81" s="54">
        <f t="shared" si="38"/>
        <v>5.513710037956039</v>
      </c>
      <c r="V81" s="55">
        <f t="shared" si="39"/>
        <v>4.9443382118730765</v>
      </c>
      <c r="W81" s="55">
        <f t="shared" si="40"/>
        <v>4.452122668523722</v>
      </c>
      <c r="X81" s="55">
        <f t="shared" si="41"/>
        <v>4.065187091542132</v>
      </c>
      <c r="Y81" s="56">
        <f t="shared" si="42"/>
        <v>3.8156951993525694</v>
      </c>
      <c r="Z81" s="103">
        <f t="shared" si="43"/>
        <v>883.9642109943514</v>
      </c>
      <c r="AA81" s="103">
        <f t="shared" si="44"/>
        <v>873.9509279131989</v>
      </c>
      <c r="AB81" s="103">
        <f t="shared" si="45"/>
        <v>855.9958180327901</v>
      </c>
      <c r="AC81" s="103">
        <f t="shared" si="46"/>
        <v>835.7434383414661</v>
      </c>
      <c r="AD81" s="103">
        <f t="shared" si="47"/>
        <v>819.7769631201268</v>
      </c>
      <c r="AE81" s="51">
        <f t="shared" si="48"/>
        <v>30.826697806564603</v>
      </c>
      <c r="AF81" s="52">
        <f t="shared" si="49"/>
        <v>25.09671922066474</v>
      </c>
      <c r="AG81" s="52">
        <f t="shared" si="50"/>
        <v>20.615910177124622</v>
      </c>
      <c r="AH81" s="52">
        <f t="shared" si="51"/>
        <v>17.401231583218248</v>
      </c>
      <c r="AI81" s="53">
        <f t="shared" si="52"/>
        <v>15.47208082133969</v>
      </c>
      <c r="AJ81" s="24"/>
      <c r="BY81"/>
    </row>
    <row r="82" spans="1:77" ht="16.5">
      <c r="A82" s="97">
        <v>40</v>
      </c>
      <c r="B82" s="4">
        <v>-2.3645929712935825</v>
      </c>
      <c r="C82" s="11">
        <v>267.68052309683566</v>
      </c>
      <c r="D82" s="4">
        <v>-3.826948792718716</v>
      </c>
      <c r="E82" s="4">
        <f t="shared" si="1"/>
        <v>4.498537204690237</v>
      </c>
      <c r="F82" s="182">
        <f t="shared" si="28"/>
        <v>0.3940988285489304</v>
      </c>
      <c r="G82" s="58">
        <f t="shared" si="29"/>
        <v>44.61342051613927</v>
      </c>
      <c r="H82" s="60">
        <f t="shared" si="30"/>
        <v>0.6378247987864527</v>
      </c>
      <c r="I82" s="60">
        <f t="shared" si="31"/>
        <v>0.7497562007817061</v>
      </c>
      <c r="J82" s="41">
        <f t="shared" si="32"/>
        <v>4.498537204690237</v>
      </c>
      <c r="K82" s="18">
        <f t="shared" si="33"/>
        <v>64.97059591352979</v>
      </c>
      <c r="L82" s="18">
        <f t="shared" si="34"/>
        <v>433.093354309464</v>
      </c>
      <c r="M82" s="15">
        <f t="shared" si="35"/>
        <v>4.942320439837415</v>
      </c>
      <c r="N82" s="18">
        <f t="shared" si="25"/>
        <v>859.0666325328406</v>
      </c>
      <c r="O82" s="18">
        <f t="shared" si="26"/>
        <v>856.31122018586</v>
      </c>
      <c r="P82" s="11">
        <f t="shared" si="27"/>
        <v>22.296575061392566</v>
      </c>
      <c r="Q82" s="83">
        <f t="shared" si="36"/>
        <v>2240.6806984429245</v>
      </c>
      <c r="R82" s="113">
        <f t="shared" si="53"/>
        <v>1.5418503902164214E-05</v>
      </c>
      <c r="S82" s="62">
        <f t="shared" si="37"/>
        <v>0.03454794409244627</v>
      </c>
      <c r="T82" s="24"/>
      <c r="U82" s="54">
        <f t="shared" si="38"/>
        <v>5.536624890388826</v>
      </c>
      <c r="V82" s="55">
        <f t="shared" si="39"/>
        <v>4.977549583134937</v>
      </c>
      <c r="W82" s="55">
        <f t="shared" si="40"/>
        <v>4.498537204690237</v>
      </c>
      <c r="X82" s="55">
        <f t="shared" si="41"/>
        <v>4.127556972970753</v>
      </c>
      <c r="Y82" s="56">
        <f t="shared" si="42"/>
        <v>3.8955960522079924</v>
      </c>
      <c r="Z82" s="103">
        <f t="shared" si="43"/>
        <v>884.1275615590035</v>
      </c>
      <c r="AA82" s="103">
        <f t="shared" si="44"/>
        <v>874.8505586483335</v>
      </c>
      <c r="AB82" s="103">
        <f t="shared" si="45"/>
        <v>858.0604175319356</v>
      </c>
      <c r="AC82" s="103">
        <f t="shared" si="46"/>
        <v>839.3768432548052</v>
      </c>
      <c r="AD82" s="103">
        <f t="shared" si="47"/>
        <v>825.1407199352218</v>
      </c>
      <c r="AE82" s="51">
        <f t="shared" si="48"/>
        <v>31.069583362615596</v>
      </c>
      <c r="AF82" s="52">
        <f t="shared" si="49"/>
        <v>25.41483969203014</v>
      </c>
      <c r="AG82" s="52">
        <f t="shared" si="50"/>
        <v>21.019719658459856</v>
      </c>
      <c r="AH82" s="52">
        <f t="shared" si="51"/>
        <v>17.901091013575204</v>
      </c>
      <c r="AI82" s="53">
        <f t="shared" si="52"/>
        <v>16.077641580282034</v>
      </c>
      <c r="AJ82" s="24"/>
      <c r="BY82"/>
    </row>
    <row r="83" spans="1:77" ht="16.5">
      <c r="A83" s="97">
        <v>41</v>
      </c>
      <c r="B83" s="4">
        <v>-2.288741666332017</v>
      </c>
      <c r="C83" s="11">
        <v>270.6049879533039</v>
      </c>
      <c r="D83" s="4">
        <v>-3.9188784877742875</v>
      </c>
      <c r="E83" s="4">
        <f t="shared" si="1"/>
        <v>4.5382757757924255</v>
      </c>
      <c r="F83" s="182">
        <f t="shared" si="28"/>
        <v>0.38145694438866945</v>
      </c>
      <c r="G83" s="58">
        <f t="shared" si="29"/>
        <v>45.10083132555066</v>
      </c>
      <c r="H83" s="60">
        <f t="shared" si="30"/>
        <v>0.6531464146290479</v>
      </c>
      <c r="I83" s="60">
        <f t="shared" si="31"/>
        <v>0.7563792959654043</v>
      </c>
      <c r="J83" s="41">
        <f t="shared" si="32"/>
        <v>4.5382757757924255</v>
      </c>
      <c r="K83" s="18">
        <f t="shared" si="33"/>
        <v>60.86920274510862</v>
      </c>
      <c r="L83" s="18">
        <f t="shared" si="34"/>
        <v>407.50493657772233</v>
      </c>
      <c r="M83" s="15">
        <f t="shared" si="35"/>
        <v>5.1826179250782145</v>
      </c>
      <c r="N83" s="18">
        <f t="shared" si="25"/>
        <v>869.4279682582818</v>
      </c>
      <c r="O83" s="18">
        <f t="shared" si="26"/>
        <v>858.4045520589777</v>
      </c>
      <c r="P83" s="11">
        <f t="shared" si="27"/>
        <v>22.674680317298446</v>
      </c>
      <c r="Q83" s="83">
        <f t="shared" si="36"/>
        <v>2224.0639578824666</v>
      </c>
      <c r="R83" s="113">
        <f t="shared" si="53"/>
        <v>1.5418503902164214E-05</v>
      </c>
      <c r="S83" s="62">
        <f t="shared" si="37"/>
        <v>0.034291738813273596</v>
      </c>
      <c r="T83" s="24"/>
      <c r="U83" s="54">
        <f t="shared" si="38"/>
        <v>5.559293424120084</v>
      </c>
      <c r="V83" s="55">
        <f t="shared" si="39"/>
        <v>5.006656532138976</v>
      </c>
      <c r="W83" s="55">
        <f t="shared" si="40"/>
        <v>4.5382757757924255</v>
      </c>
      <c r="X83" s="55">
        <f t="shared" si="41"/>
        <v>4.182553709693185</v>
      </c>
      <c r="Y83" s="56">
        <f t="shared" si="42"/>
        <v>3.969891079460682</v>
      </c>
      <c r="Z83" s="103">
        <f t="shared" si="43"/>
        <v>884.2709771964098</v>
      </c>
      <c r="AA83" s="103">
        <f t="shared" si="44"/>
        <v>875.6067474491582</v>
      </c>
      <c r="AB83" s="103">
        <f t="shared" si="45"/>
        <v>859.7663344142194</v>
      </c>
      <c r="AC83" s="103">
        <f t="shared" si="46"/>
        <v>842.4626249769501</v>
      </c>
      <c r="AD83" s="103">
        <f t="shared" si="47"/>
        <v>829.9160762581512</v>
      </c>
      <c r="AE83" s="51">
        <f t="shared" si="48"/>
        <v>31.310792823885507</v>
      </c>
      <c r="AF83" s="52">
        <f t="shared" si="49"/>
        <v>25.695286187526104</v>
      </c>
      <c r="AG83" s="52">
        <f t="shared" si="50"/>
        <v>21.368544882018885</v>
      </c>
      <c r="AH83" s="52">
        <f t="shared" si="51"/>
        <v>18.347697996902706</v>
      </c>
      <c r="AI83" s="53">
        <f t="shared" si="52"/>
        <v>16.651079696159034</v>
      </c>
      <c r="AJ83" s="24"/>
      <c r="BY83"/>
    </row>
    <row r="84" spans="1:77" ht="16.5">
      <c r="A84" s="97">
        <v>42</v>
      </c>
      <c r="B84" s="4">
        <v>-2.2060619817189835</v>
      </c>
      <c r="C84" s="11">
        <v>274.4734396048933</v>
      </c>
      <c r="D84" s="4">
        <v>-4.00215179671457</v>
      </c>
      <c r="E84" s="4">
        <f t="shared" si="1"/>
        <v>4.569893704576897</v>
      </c>
      <c r="F84" s="182">
        <f t="shared" si="28"/>
        <v>0.3676769969531639</v>
      </c>
      <c r="G84" s="58">
        <f t="shared" si="29"/>
        <v>45.74557326748222</v>
      </c>
      <c r="H84" s="60">
        <f t="shared" si="30"/>
        <v>0.6670252994524284</v>
      </c>
      <c r="I84" s="60">
        <f t="shared" si="31"/>
        <v>0.7616489507628162</v>
      </c>
      <c r="J84" s="41">
        <f t="shared" si="32"/>
        <v>4.569893704576897</v>
      </c>
      <c r="K84" s="18">
        <f t="shared" si="33"/>
        <v>56.550894917339285</v>
      </c>
      <c r="L84" s="18">
        <f t="shared" si="34"/>
        <v>380.6927880477389</v>
      </c>
      <c r="M84" s="15">
        <f t="shared" si="35"/>
        <v>5.405211740405054</v>
      </c>
      <c r="N84" s="18">
        <f t="shared" si="25"/>
        <v>877.6851626678629</v>
      </c>
      <c r="O84" s="18">
        <f t="shared" si="26"/>
        <v>860.1310152258659</v>
      </c>
      <c r="P84" s="11">
        <f t="shared" si="27"/>
        <v>22.993177207222793</v>
      </c>
      <c r="Q84" s="83">
        <f t="shared" si="36"/>
        <v>2203.4582498064347</v>
      </c>
      <c r="R84" s="113">
        <f t="shared" si="53"/>
        <v>1.5418503902164214E-05</v>
      </c>
      <c r="S84" s="62">
        <f t="shared" si="37"/>
        <v>0.033974029622896446</v>
      </c>
      <c r="T84" s="24"/>
      <c r="U84" s="54">
        <f t="shared" si="38"/>
        <v>5.577034894764172</v>
      </c>
      <c r="V84" s="55">
        <f t="shared" si="39"/>
        <v>5.028885052959241</v>
      </c>
      <c r="W84" s="55">
        <f t="shared" si="40"/>
        <v>4.569893704576897</v>
      </c>
      <c r="X84" s="55">
        <f t="shared" si="41"/>
        <v>4.229190111969581</v>
      </c>
      <c r="Y84" s="56">
        <f t="shared" si="42"/>
        <v>4.036836195837782</v>
      </c>
      <c r="Z84" s="103">
        <f t="shared" si="43"/>
        <v>884.3706122768632</v>
      </c>
      <c r="AA84" s="103">
        <f t="shared" si="44"/>
        <v>876.1639549731025</v>
      </c>
      <c r="AB84" s="103">
        <f t="shared" si="45"/>
        <v>861.0830216842738</v>
      </c>
      <c r="AC84" s="103">
        <f t="shared" si="46"/>
        <v>844.9928159901059</v>
      </c>
      <c r="AD84" s="103">
        <f t="shared" si="47"/>
        <v>834.0446712049834</v>
      </c>
      <c r="AE84" s="51">
        <f t="shared" si="48"/>
        <v>31.500223353998383</v>
      </c>
      <c r="AF84" s="52">
        <f t="shared" si="49"/>
        <v>25.91049105824156</v>
      </c>
      <c r="AG84" s="52">
        <f t="shared" si="50"/>
        <v>21.648128060636513</v>
      </c>
      <c r="AH84" s="52">
        <f t="shared" si="51"/>
        <v>18.73070171559338</v>
      </c>
      <c r="AI84" s="53">
        <f t="shared" si="52"/>
        <v>17.17634184764412</v>
      </c>
      <c r="AJ84" s="24"/>
      <c r="BY84"/>
    </row>
    <row r="85" spans="1:77" ht="16.5">
      <c r="A85" s="97">
        <v>43</v>
      </c>
      <c r="B85" s="4">
        <v>-2.121182434823737</v>
      </c>
      <c r="C85" s="11">
        <v>280.00425285341436</v>
      </c>
      <c r="D85" s="4">
        <v>-4.074598809441129</v>
      </c>
      <c r="E85" s="4">
        <f t="shared" si="1"/>
        <v>4.593666333083393</v>
      </c>
      <c r="F85" s="182">
        <f t="shared" si="28"/>
        <v>0.35353040580395617</v>
      </c>
      <c r="G85" s="58">
        <f t="shared" si="29"/>
        <v>46.66737547556906</v>
      </c>
      <c r="H85" s="60">
        <f t="shared" si="30"/>
        <v>0.6790998015735216</v>
      </c>
      <c r="I85" s="60">
        <f t="shared" si="31"/>
        <v>0.7656110555138987</v>
      </c>
      <c r="J85" s="41">
        <f t="shared" si="32"/>
        <v>4.593666333083393</v>
      </c>
      <c r="K85" s="18">
        <f t="shared" si="33"/>
        <v>52.282952608555696</v>
      </c>
      <c r="L85" s="18">
        <f t="shared" si="34"/>
        <v>354.4756269860439</v>
      </c>
      <c r="M85" s="15">
        <f t="shared" si="35"/>
        <v>5.602673386516581</v>
      </c>
      <c r="N85" s="18">
        <f t="shared" si="25"/>
        <v>883.9011308423956</v>
      </c>
      <c r="O85" s="18">
        <f t="shared" si="26"/>
        <v>861.5120533283598</v>
      </c>
      <c r="P85" s="11">
        <f t="shared" si="27"/>
        <v>23.26065389994594</v>
      </c>
      <c r="Q85" s="83">
        <f t="shared" si="36"/>
        <v>2181.0350910518173</v>
      </c>
      <c r="R85" s="113">
        <f t="shared" si="53"/>
        <v>1.5418503902164214E-05</v>
      </c>
      <c r="S85" s="62">
        <f t="shared" si="37"/>
        <v>0.033628298062139524</v>
      </c>
      <c r="T85" s="24"/>
      <c r="U85" s="54">
        <f t="shared" si="38"/>
        <v>5.594137149677626</v>
      </c>
      <c r="V85" s="55">
        <f t="shared" si="39"/>
        <v>5.046332975880127</v>
      </c>
      <c r="W85" s="55">
        <f t="shared" si="40"/>
        <v>4.593666333083393</v>
      </c>
      <c r="X85" s="55">
        <f t="shared" si="41"/>
        <v>4.266526933953334</v>
      </c>
      <c r="Y85" s="56">
        <f t="shared" si="42"/>
        <v>4.09510947335861</v>
      </c>
      <c r="Z85" s="103">
        <f t="shared" si="43"/>
        <v>884.4561804030288</v>
      </c>
      <c r="AA85" s="103">
        <f t="shared" si="44"/>
        <v>876.5890282137051</v>
      </c>
      <c r="AB85" s="103">
        <f t="shared" si="45"/>
        <v>862.0493170174607</v>
      </c>
      <c r="AC85" s="103">
        <f t="shared" si="46"/>
        <v>846.961364118208</v>
      </c>
      <c r="AD85" s="103">
        <f t="shared" si="47"/>
        <v>837.5043768893958</v>
      </c>
      <c r="AE85" s="51">
        <f t="shared" si="48"/>
        <v>31.683367874238932</v>
      </c>
      <c r="AF85" s="52">
        <f t="shared" si="49"/>
        <v>26.080038934940998</v>
      </c>
      <c r="AG85" s="52">
        <f t="shared" si="50"/>
        <v>21.859529953881623</v>
      </c>
      <c r="AH85" s="52">
        <f t="shared" si="51"/>
        <v>19.040168441258807</v>
      </c>
      <c r="AI85" s="53">
        <f t="shared" si="52"/>
        <v>17.640164295409345</v>
      </c>
      <c r="AJ85" s="24"/>
      <c r="BY85"/>
    </row>
    <row r="86" spans="1:77" ht="16.5">
      <c r="A86" s="97">
        <v>44</v>
      </c>
      <c r="B86" s="4">
        <v>-2.039185942913118</v>
      </c>
      <c r="C86" s="11">
        <v>283.1959720584082</v>
      </c>
      <c r="D86" s="4">
        <v>-4.139000278752826</v>
      </c>
      <c r="E86" s="4">
        <f t="shared" si="1"/>
        <v>4.614065736125834</v>
      </c>
      <c r="F86" s="182">
        <f t="shared" si="28"/>
        <v>0.339864323818853</v>
      </c>
      <c r="G86" s="58">
        <f t="shared" si="29"/>
        <v>47.19932867640137</v>
      </c>
      <c r="H86" s="60">
        <f t="shared" si="30"/>
        <v>0.6898333797921378</v>
      </c>
      <c r="I86" s="60">
        <f t="shared" si="31"/>
        <v>0.7690109560209722</v>
      </c>
      <c r="J86" s="41">
        <f t="shared" si="32"/>
        <v>4.614065736125834</v>
      </c>
      <c r="K86" s="18">
        <f t="shared" si="33"/>
        <v>48.31897565892232</v>
      </c>
      <c r="L86" s="18">
        <f t="shared" si="34"/>
        <v>329.8238570354986</v>
      </c>
      <c r="M86" s="15">
        <f t="shared" si="35"/>
        <v>5.781180231577624</v>
      </c>
      <c r="N86" s="18">
        <f t="shared" si="25"/>
        <v>889.2402426926749</v>
      </c>
      <c r="O86" s="18">
        <f t="shared" si="26"/>
        <v>862.7282823190947</v>
      </c>
      <c r="P86" s="11">
        <f t="shared" si="27"/>
        <v>23.47621300938721</v>
      </c>
      <c r="Q86" s="83">
        <f t="shared" si="36"/>
        <v>2159.368750947155</v>
      </c>
      <c r="R86" s="113">
        <f t="shared" si="53"/>
        <v>1.5418503902164214E-05</v>
      </c>
      <c r="S86" s="62">
        <f t="shared" si="37"/>
        <v>0.03329423551269017</v>
      </c>
      <c r="T86" s="24"/>
      <c r="U86" s="54">
        <f t="shared" si="38"/>
        <v>5.598950007600538</v>
      </c>
      <c r="V86" s="55">
        <f t="shared" si="39"/>
        <v>5.056632415445816</v>
      </c>
      <c r="W86" s="55">
        <f t="shared" si="40"/>
        <v>4.614065736125834</v>
      </c>
      <c r="X86" s="55">
        <f t="shared" si="41"/>
        <v>4.302145381628709</v>
      </c>
      <c r="Y86" s="56">
        <f t="shared" si="42"/>
        <v>4.150432289180703</v>
      </c>
      <c r="Z86" s="103">
        <f t="shared" si="43"/>
        <v>884.4784066330515</v>
      </c>
      <c r="AA86" s="103">
        <f t="shared" si="44"/>
        <v>876.8348723606657</v>
      </c>
      <c r="AB86" s="103">
        <f t="shared" si="45"/>
        <v>862.8623049099455</v>
      </c>
      <c r="AC86" s="103">
        <f t="shared" si="46"/>
        <v>848.7920598449133</v>
      </c>
      <c r="AD86" s="103">
        <f t="shared" si="47"/>
        <v>840.6737678468969</v>
      </c>
      <c r="AE86" s="51">
        <f t="shared" si="48"/>
        <v>31.735003191614286</v>
      </c>
      <c r="AF86" s="52">
        <f t="shared" si="49"/>
        <v>26.180380898337326</v>
      </c>
      <c r="AG86" s="52">
        <f t="shared" si="50"/>
        <v>22.04175004273181</v>
      </c>
      <c r="AH86" s="52">
        <f t="shared" si="51"/>
        <v>19.33774311351222</v>
      </c>
      <c r="AI86" s="53">
        <f t="shared" si="52"/>
        <v>18.086187800740397</v>
      </c>
      <c r="AJ86" s="24"/>
      <c r="BY86"/>
    </row>
    <row r="87" spans="1:77" ht="16.5">
      <c r="A87" s="97">
        <v>45</v>
      </c>
      <c r="B87" s="4">
        <v>-1.963681112954955</v>
      </c>
      <c r="C87" s="11">
        <v>284.50496123378326</v>
      </c>
      <c r="D87" s="4">
        <v>-4.198153738547393</v>
      </c>
      <c r="E87" s="4">
        <f t="shared" si="1"/>
        <v>4.634710166327066</v>
      </c>
      <c r="F87" s="182">
        <f t="shared" si="28"/>
        <v>0.3272801854924925</v>
      </c>
      <c r="G87" s="58">
        <f t="shared" si="29"/>
        <v>47.41749353896388</v>
      </c>
      <c r="H87" s="60">
        <f t="shared" si="30"/>
        <v>0.6996922897578987</v>
      </c>
      <c r="I87" s="60">
        <f t="shared" si="31"/>
        <v>0.7724516943878443</v>
      </c>
      <c r="J87" s="41">
        <f t="shared" si="32"/>
        <v>4.634710166327066</v>
      </c>
      <c r="K87" s="18">
        <f t="shared" si="33"/>
        <v>44.80701241607226</v>
      </c>
      <c r="L87" s="18">
        <f t="shared" si="34"/>
        <v>307.7391305739714</v>
      </c>
      <c r="M87" s="15">
        <f t="shared" si="35"/>
        <v>5.947607150508126</v>
      </c>
      <c r="N87" s="18">
        <f t="shared" si="25"/>
        <v>894.6482971140449</v>
      </c>
      <c r="O87" s="18">
        <f t="shared" si="26"/>
        <v>863.8842168311623</v>
      </c>
      <c r="P87" s="11">
        <f t="shared" si="27"/>
        <v>23.67570283026519</v>
      </c>
      <c r="Q87" s="83">
        <f t="shared" si="36"/>
        <v>2140.701966916024</v>
      </c>
      <c r="R87" s="113">
        <f t="shared" si="53"/>
        <v>1.5418503902164214E-05</v>
      </c>
      <c r="S87" s="62">
        <f t="shared" si="37"/>
        <v>0.03300642163026533</v>
      </c>
      <c r="T87" s="24"/>
      <c r="U87" s="54">
        <f t="shared" si="38"/>
        <v>5.597939867713873</v>
      </c>
      <c r="V87" s="55">
        <f t="shared" si="39"/>
        <v>5.064819873050912</v>
      </c>
      <c r="W87" s="55">
        <f t="shared" si="40"/>
        <v>4.634710166327066</v>
      </c>
      <c r="X87" s="55">
        <f t="shared" si="41"/>
        <v>4.338357373563459</v>
      </c>
      <c r="Y87" s="56">
        <f t="shared" si="42"/>
        <v>4.204143131619376</v>
      </c>
      <c r="Z87" s="103">
        <f t="shared" si="43"/>
        <v>884.4738092280287</v>
      </c>
      <c r="AA87" s="103">
        <f t="shared" si="44"/>
        <v>877.0276170789176</v>
      </c>
      <c r="AB87" s="103">
        <f t="shared" si="45"/>
        <v>863.6698397529273</v>
      </c>
      <c r="AC87" s="103">
        <f t="shared" si="46"/>
        <v>850.606031918059</v>
      </c>
      <c r="AD87" s="103">
        <f t="shared" si="47"/>
        <v>843.6437861778784</v>
      </c>
      <c r="AE87" s="51">
        <f t="shared" si="48"/>
        <v>31.72416231105357</v>
      </c>
      <c r="AF87" s="52">
        <f t="shared" si="49"/>
        <v>26.260283868968116</v>
      </c>
      <c r="AG87" s="52">
        <f t="shared" si="50"/>
        <v>22.22692537774532</v>
      </c>
      <c r="AH87" s="52">
        <f t="shared" si="51"/>
        <v>19.64262959585584</v>
      </c>
      <c r="AI87" s="53">
        <f t="shared" si="52"/>
        <v>18.52451299770312</v>
      </c>
      <c r="AJ87" s="24"/>
      <c r="BY87"/>
    </row>
    <row r="88" spans="1:77" ht="16.5">
      <c r="A88" s="97">
        <v>46</v>
      </c>
      <c r="B88" s="4">
        <v>-1.8934386589597487</v>
      </c>
      <c r="C88" s="11">
        <v>285.8601821542366</v>
      </c>
      <c r="D88" s="4">
        <v>-4.256096667781641</v>
      </c>
      <c r="E88" s="4">
        <f t="shared" si="1"/>
        <v>4.658268863080498</v>
      </c>
      <c r="F88" s="182">
        <f t="shared" si="28"/>
        <v>0.3155731098266248</v>
      </c>
      <c r="G88" s="58">
        <f t="shared" si="29"/>
        <v>47.64336369237277</v>
      </c>
      <c r="H88" s="60">
        <f t="shared" si="30"/>
        <v>0.7093494446302736</v>
      </c>
      <c r="I88" s="60">
        <f t="shared" si="31"/>
        <v>0.7763781438467497</v>
      </c>
      <c r="J88" s="41">
        <f t="shared" si="32"/>
        <v>4.658268863080498</v>
      </c>
      <c r="K88" s="18">
        <f t="shared" si="33"/>
        <v>41.658779451098546</v>
      </c>
      <c r="L88" s="18">
        <f t="shared" si="34"/>
        <v>287.9723786814289</v>
      </c>
      <c r="M88" s="15">
        <f t="shared" si="35"/>
        <v>6.112917921487994</v>
      </c>
      <c r="N88" s="18">
        <f t="shared" si="25"/>
        <v>900.8256427206172</v>
      </c>
      <c r="O88" s="18">
        <f t="shared" si="26"/>
        <v>865.0751283547094</v>
      </c>
      <c r="P88" s="11">
        <f t="shared" si="27"/>
        <v>23.902631720110953</v>
      </c>
      <c r="Q88" s="83">
        <f t="shared" si="36"/>
        <v>2125.547478849453</v>
      </c>
      <c r="R88" s="113">
        <f t="shared" si="53"/>
        <v>1.5418503902164214E-05</v>
      </c>
      <c r="S88" s="62">
        <f t="shared" si="37"/>
        <v>0.0327727620968756</v>
      </c>
      <c r="T88" s="24"/>
      <c r="U88" s="54">
        <f t="shared" si="38"/>
        <v>5.601051227143331</v>
      </c>
      <c r="V88" s="55">
        <f t="shared" si="39"/>
        <v>5.076619442893794</v>
      </c>
      <c r="W88" s="55">
        <f t="shared" si="40"/>
        <v>4.658268863080498</v>
      </c>
      <c r="X88" s="55">
        <f t="shared" si="41"/>
        <v>4.376526744739233</v>
      </c>
      <c r="Y88" s="56">
        <f t="shared" si="42"/>
        <v>4.258593383734214</v>
      </c>
      <c r="Z88" s="103">
        <f t="shared" si="43"/>
        <v>884.4878549163275</v>
      </c>
      <c r="AA88" s="103">
        <f t="shared" si="44"/>
        <v>877.3012102556941</v>
      </c>
      <c r="AB88" s="103">
        <f t="shared" si="45"/>
        <v>864.5726791232851</v>
      </c>
      <c r="AC88" s="103">
        <f t="shared" si="46"/>
        <v>852.4665777828429</v>
      </c>
      <c r="AD88" s="103">
        <f t="shared" si="47"/>
        <v>846.5473196953975</v>
      </c>
      <c r="AE88" s="51">
        <f t="shared" si="48"/>
        <v>31.757559517207717</v>
      </c>
      <c r="AF88" s="52">
        <f t="shared" si="49"/>
        <v>26.375651481420583</v>
      </c>
      <c r="AG88" s="52">
        <f t="shared" si="50"/>
        <v>22.439182995732846</v>
      </c>
      <c r="AH88" s="52">
        <f t="shared" si="51"/>
        <v>19.96656452097351</v>
      </c>
      <c r="AI88" s="53">
        <f t="shared" si="52"/>
        <v>18.97420008522011</v>
      </c>
      <c r="AJ88" s="24"/>
      <c r="BY88"/>
    </row>
    <row r="89" spans="1:77" ht="16.5">
      <c r="A89" s="97">
        <v>47</v>
      </c>
      <c r="B89" s="4">
        <v>-1.822189769625318</v>
      </c>
      <c r="C89" s="11">
        <v>285.8416014019153</v>
      </c>
      <c r="D89" s="4">
        <v>-4.311162026359666</v>
      </c>
      <c r="E89" s="4">
        <f t="shared" si="1"/>
        <v>4.680437327221972</v>
      </c>
      <c r="F89" s="182">
        <f t="shared" si="28"/>
        <v>0.303698294937553</v>
      </c>
      <c r="G89" s="58">
        <f t="shared" si="29"/>
        <v>47.64026690031921</v>
      </c>
      <c r="H89" s="60">
        <f t="shared" si="30"/>
        <v>0.7185270043932777</v>
      </c>
      <c r="I89" s="60">
        <f t="shared" si="31"/>
        <v>0.7800728878703286</v>
      </c>
      <c r="J89" s="41">
        <f t="shared" si="32"/>
        <v>4.680437327221972</v>
      </c>
      <c r="K89" s="18">
        <f t="shared" si="33"/>
        <v>38.58258037578018</v>
      </c>
      <c r="L89" s="18">
        <f t="shared" si="34"/>
        <v>268.43790472143974</v>
      </c>
      <c r="M89" s="15">
        <f t="shared" si="35"/>
        <v>6.272118979713989</v>
      </c>
      <c r="N89" s="18">
        <f t="shared" si="25"/>
        <v>906.6441138706288</v>
      </c>
      <c r="O89" s="18">
        <f t="shared" si="26"/>
        <v>866.1790044697376</v>
      </c>
      <c r="P89" s="11">
        <f t="shared" si="27"/>
        <v>24.10388927157404</v>
      </c>
      <c r="Q89" s="83">
        <f t="shared" si="36"/>
        <v>2110.2196116888745</v>
      </c>
      <c r="R89" s="113">
        <f t="shared" si="53"/>
        <v>1.5418503902164214E-05</v>
      </c>
      <c r="S89" s="62">
        <f t="shared" si="37"/>
        <v>0.032536429317248365</v>
      </c>
      <c r="T89" s="24"/>
      <c r="U89" s="54">
        <f t="shared" si="38"/>
        <v>5.597227396354572</v>
      </c>
      <c r="V89" s="55">
        <f t="shared" si="39"/>
        <v>5.084709082301903</v>
      </c>
      <c r="W89" s="55">
        <f t="shared" si="40"/>
        <v>4.680437327221972</v>
      </c>
      <c r="X89" s="55">
        <f t="shared" si="41"/>
        <v>4.414253718776261</v>
      </c>
      <c r="Y89" s="56">
        <f t="shared" si="42"/>
        <v>4.311808600886102</v>
      </c>
      <c r="Z89" s="103">
        <f t="shared" si="43"/>
        <v>884.4705450172324</v>
      </c>
      <c r="AA89" s="103">
        <f t="shared" si="44"/>
        <v>877.4859271616743</v>
      </c>
      <c r="AB89" s="103">
        <f t="shared" si="45"/>
        <v>865.4040583901728</v>
      </c>
      <c r="AC89" s="103">
        <f t="shared" si="46"/>
        <v>854.2537155192688</v>
      </c>
      <c r="AD89" s="103">
        <f t="shared" si="47"/>
        <v>849.2807762603394</v>
      </c>
      <c r="AE89" s="51">
        <f t="shared" si="48"/>
        <v>31.716517136857405</v>
      </c>
      <c r="AF89" s="52">
        <f t="shared" si="49"/>
        <v>26.454891643075655</v>
      </c>
      <c r="AG89" s="52">
        <f t="shared" si="50"/>
        <v>22.639832004353167</v>
      </c>
      <c r="AH89" s="52">
        <f t="shared" si="51"/>
        <v>20.289335166176166</v>
      </c>
      <c r="AI89" s="53">
        <f t="shared" si="52"/>
        <v>19.418870407407816</v>
      </c>
      <c r="AJ89" s="24"/>
      <c r="BY89"/>
    </row>
    <row r="90" spans="1:77" ht="16.5">
      <c r="A90" s="97">
        <v>48</v>
      </c>
      <c r="B90" s="4">
        <v>-1.758295828826924</v>
      </c>
      <c r="C90" s="11">
        <v>285.9329185673318</v>
      </c>
      <c r="D90" s="4">
        <v>-4.366431478680456</v>
      </c>
      <c r="E90" s="4">
        <f t="shared" si="1"/>
        <v>4.707157112279316</v>
      </c>
      <c r="F90" s="182">
        <f t="shared" si="28"/>
        <v>0.2930493048044873</v>
      </c>
      <c r="G90" s="58">
        <f t="shared" si="29"/>
        <v>47.65548642788863</v>
      </c>
      <c r="H90" s="60">
        <f t="shared" si="30"/>
        <v>0.727738579780076</v>
      </c>
      <c r="I90" s="60">
        <f t="shared" si="31"/>
        <v>0.7845261853798862</v>
      </c>
      <c r="J90" s="41">
        <f t="shared" si="32"/>
        <v>4.707157112279316</v>
      </c>
      <c r="K90" s="18">
        <f t="shared" si="33"/>
        <v>35.92427011402564</v>
      </c>
      <c r="L90" s="18">
        <f t="shared" si="34"/>
        <v>251.5747419902874</v>
      </c>
      <c r="M90" s="15">
        <f t="shared" si="35"/>
        <v>6.433967994772296</v>
      </c>
      <c r="N90" s="18">
        <f t="shared" si="25"/>
        <v>913.6643777638302</v>
      </c>
      <c r="O90" s="18">
        <f t="shared" si="26"/>
        <v>867.3542608069354</v>
      </c>
      <c r="P90" s="11">
        <f t="shared" si="27"/>
        <v>24.34842307049239</v>
      </c>
      <c r="Q90" s="83">
        <f t="shared" si="36"/>
        <v>2099.3000417403437</v>
      </c>
      <c r="R90" s="113">
        <f t="shared" si="53"/>
        <v>1.5418503902164214E-05</v>
      </c>
      <c r="S90" s="62">
        <f t="shared" si="37"/>
        <v>0.03236806588538699</v>
      </c>
      <c r="T90" s="24"/>
      <c r="U90" s="54">
        <f t="shared" si="38"/>
        <v>5.600034976781398</v>
      </c>
      <c r="V90" s="55">
        <f t="shared" si="39"/>
        <v>5.098520808406646</v>
      </c>
      <c r="W90" s="55">
        <f t="shared" si="40"/>
        <v>4.707157112279316</v>
      </c>
      <c r="X90" s="55">
        <f t="shared" si="41"/>
        <v>4.455068201380716</v>
      </c>
      <c r="Y90" s="56">
        <f t="shared" si="42"/>
        <v>4.366443430478762</v>
      </c>
      <c r="Z90" s="103">
        <f t="shared" si="43"/>
        <v>884.4833046530879</v>
      </c>
      <c r="AA90" s="103">
        <f t="shared" si="44"/>
        <v>877.7959341985245</v>
      </c>
      <c r="AB90" s="103">
        <f t="shared" si="45"/>
        <v>866.3827114639248</v>
      </c>
      <c r="AC90" s="103">
        <f t="shared" si="46"/>
        <v>856.1291510783013</v>
      </c>
      <c r="AD90" s="103">
        <f t="shared" si="47"/>
        <v>851.9802026408385</v>
      </c>
      <c r="AE90" s="51">
        <f t="shared" si="48"/>
        <v>31.746649200879897</v>
      </c>
      <c r="AF90" s="52">
        <f t="shared" si="49"/>
        <v>26.590454805059334</v>
      </c>
      <c r="AG90" s="52">
        <f t="shared" si="50"/>
        <v>22.882857173896703</v>
      </c>
      <c r="AH90" s="52">
        <f t="shared" si="51"/>
        <v>20.641420676922017</v>
      </c>
      <c r="AI90" s="53">
        <f t="shared" si="52"/>
        <v>19.880733495703993</v>
      </c>
      <c r="AJ90" s="24"/>
      <c r="BY90"/>
    </row>
    <row r="91" spans="1:77" ht="16.5">
      <c r="A91" s="97">
        <v>49</v>
      </c>
      <c r="B91" s="4">
        <v>-1.6936315178150032</v>
      </c>
      <c r="C91" s="11">
        <v>284.0837497045378</v>
      </c>
      <c r="D91" s="4">
        <v>-4.421406773320223</v>
      </c>
      <c r="E91" s="4">
        <f t="shared" si="1"/>
        <v>4.734683260081744</v>
      </c>
      <c r="F91" s="182">
        <f t="shared" si="28"/>
        <v>0.28227191963583387</v>
      </c>
      <c r="G91" s="58">
        <f t="shared" si="29"/>
        <v>47.34729161742297</v>
      </c>
      <c r="H91" s="60">
        <f t="shared" si="30"/>
        <v>0.7369011288867039</v>
      </c>
      <c r="I91" s="60">
        <f t="shared" si="31"/>
        <v>0.7891138766802906</v>
      </c>
      <c r="J91" s="41">
        <f t="shared" si="32"/>
        <v>4.734683260081744</v>
      </c>
      <c r="K91" s="18">
        <f t="shared" si="33"/>
        <v>33.330506685107544</v>
      </c>
      <c r="L91" s="18">
        <f t="shared" si="34"/>
        <v>234.80363443393927</v>
      </c>
      <c r="M91" s="15">
        <f t="shared" si="35"/>
        <v>6.5970008813619</v>
      </c>
      <c r="N91" s="18">
        <f t="shared" si="25"/>
        <v>920.9046805696705</v>
      </c>
      <c r="O91" s="18">
        <f t="shared" si="26"/>
        <v>868.500513991338</v>
      </c>
      <c r="P91" s="11">
        <f t="shared" si="27"/>
        <v>24.581757644800746</v>
      </c>
      <c r="Q91" s="83">
        <f t="shared" si="36"/>
        <v>2088.7180942062178</v>
      </c>
      <c r="R91" s="113">
        <f t="shared" si="53"/>
        <v>1.5418503902164214E-05</v>
      </c>
      <c r="S91" s="62">
        <f t="shared" si="37"/>
        <v>0.03220490808603957</v>
      </c>
      <c r="T91" s="24"/>
      <c r="U91" s="54">
        <f t="shared" si="38"/>
        <v>5.596116751802143</v>
      </c>
      <c r="V91" s="55">
        <f t="shared" si="39"/>
        <v>5.1100663201994525</v>
      </c>
      <c r="W91" s="55">
        <f t="shared" si="40"/>
        <v>4.734683260081744</v>
      </c>
      <c r="X91" s="55">
        <f t="shared" si="41"/>
        <v>4.497762335782666</v>
      </c>
      <c r="Y91" s="56">
        <f t="shared" si="42"/>
        <v>4.421617256671738</v>
      </c>
      <c r="Z91" s="103">
        <f t="shared" si="43"/>
        <v>884.4654209736854</v>
      </c>
      <c r="AA91" s="103">
        <f t="shared" si="44"/>
        <v>878.0498828843074</v>
      </c>
      <c r="AB91" s="103">
        <f t="shared" si="45"/>
        <v>867.3641552548144</v>
      </c>
      <c r="AC91" s="103">
        <f t="shared" si="46"/>
        <v>858.0265878941577</v>
      </c>
      <c r="AD91" s="103">
        <f t="shared" si="47"/>
        <v>854.5965229497251</v>
      </c>
      <c r="AE91" s="51">
        <f t="shared" si="48"/>
        <v>31.70460119677195</v>
      </c>
      <c r="AF91" s="52">
        <f t="shared" si="49"/>
        <v>26.7040397377743</v>
      </c>
      <c r="AG91" s="52">
        <f t="shared" si="50"/>
        <v>23.134567243869682</v>
      </c>
      <c r="AH91" s="52">
        <f t="shared" si="51"/>
        <v>21.01294625678981</v>
      </c>
      <c r="AI91" s="53">
        <f t="shared" si="52"/>
        <v>20.352633788797995</v>
      </c>
      <c r="AJ91" s="24"/>
      <c r="BY91"/>
    </row>
    <row r="92" spans="1:77" ht="16.5">
      <c r="A92" s="97">
        <v>50</v>
      </c>
      <c r="B92" s="4">
        <v>-1.6337877315324292</v>
      </c>
      <c r="C92" s="11">
        <v>282.3607771625718</v>
      </c>
      <c r="D92" s="4">
        <v>-4.4784057492794975</v>
      </c>
      <c r="E92" s="4">
        <f t="shared" si="1"/>
        <v>4.767114473860003</v>
      </c>
      <c r="F92" s="182">
        <f t="shared" si="28"/>
        <v>0.27229795525540484</v>
      </c>
      <c r="G92" s="58">
        <f t="shared" si="29"/>
        <v>47.060129527095306</v>
      </c>
      <c r="H92" s="60">
        <f t="shared" si="30"/>
        <v>0.7464009582132496</v>
      </c>
      <c r="I92" s="60">
        <f t="shared" si="31"/>
        <v>0.7945190789766673</v>
      </c>
      <c r="J92" s="41">
        <f t="shared" si="32"/>
        <v>4.767114473860003</v>
      </c>
      <c r="K92" s="18">
        <f t="shared" si="33"/>
        <v>31.016680937276814</v>
      </c>
      <c r="L92" s="18">
        <f t="shared" si="34"/>
        <v>219.83233925213528</v>
      </c>
      <c r="M92" s="15">
        <f t="shared" si="35"/>
        <v>6.768188956653578</v>
      </c>
      <c r="N92" s="18">
        <f t="shared" si="25"/>
        <v>929.4457126089134</v>
      </c>
      <c r="O92" s="18">
        <f t="shared" si="26"/>
        <v>869.7240522363834</v>
      </c>
      <c r="P92" s="11">
        <f t="shared" si="27"/>
        <v>24.86291653298858</v>
      </c>
      <c r="Q92" s="83">
        <f t="shared" si="36"/>
        <v>2081.6498905243507</v>
      </c>
      <c r="R92" s="113">
        <f t="shared" si="53"/>
        <v>1.5418503902164214E-05</v>
      </c>
      <c r="S92" s="62">
        <f t="shared" si="37"/>
        <v>0.03209592695998941</v>
      </c>
      <c r="T92" s="24"/>
      <c r="U92" s="54">
        <f t="shared" si="38"/>
        <v>5.5987418323663505</v>
      </c>
      <c r="V92" s="55">
        <f t="shared" si="39"/>
        <v>5.127442675496143</v>
      </c>
      <c r="W92" s="55">
        <f t="shared" si="40"/>
        <v>4.767114473860003</v>
      </c>
      <c r="X92" s="55">
        <f t="shared" si="41"/>
        <v>4.5442321853805385</v>
      </c>
      <c r="Y92" s="56">
        <f t="shared" si="42"/>
        <v>4.479359958050658</v>
      </c>
      <c r="Z92" s="103">
        <f t="shared" si="43"/>
        <v>884.477462108607</v>
      </c>
      <c r="AA92" s="103">
        <f t="shared" si="44"/>
        <v>878.423172485756</v>
      </c>
      <c r="AB92" s="103">
        <f t="shared" si="45"/>
        <v>868.485690893752</v>
      </c>
      <c r="AC92" s="103">
        <f t="shared" si="46"/>
        <v>860.0171320508059</v>
      </c>
      <c r="AD92" s="103">
        <f t="shared" si="47"/>
        <v>857.2168036429962</v>
      </c>
      <c r="AE92" s="51">
        <f t="shared" si="48"/>
        <v>31.732768891754475</v>
      </c>
      <c r="AF92" s="52">
        <f t="shared" si="49"/>
        <v>26.8754432285008</v>
      </c>
      <c r="AG92" s="52">
        <f t="shared" si="50"/>
        <v>23.432890225189613</v>
      </c>
      <c r="AH92" s="52">
        <f t="shared" si="51"/>
        <v>21.421076471128714</v>
      </c>
      <c r="AI92" s="53">
        <f t="shared" si="52"/>
        <v>20.85240384836931</v>
      </c>
      <c r="AJ92" s="24"/>
      <c r="BY92"/>
    </row>
    <row r="93" spans="1:77" ht="16.5">
      <c r="A93" s="97">
        <v>51</v>
      </c>
      <c r="B93" s="4">
        <v>-1.5752328133843463</v>
      </c>
      <c r="C93" s="11">
        <v>279.8918807171123</v>
      </c>
      <c r="D93" s="4">
        <v>-4.534937911501244</v>
      </c>
      <c r="E93" s="4">
        <f t="shared" si="1"/>
        <v>4.800731223213191</v>
      </c>
      <c r="F93" s="182">
        <f t="shared" si="28"/>
        <v>0.2625388022307244</v>
      </c>
      <c r="G93" s="58">
        <f t="shared" si="29"/>
        <v>46.64864678618538</v>
      </c>
      <c r="H93" s="60">
        <f t="shared" si="30"/>
        <v>0.7558229852502073</v>
      </c>
      <c r="I93" s="60">
        <f t="shared" si="31"/>
        <v>0.8001218705355317</v>
      </c>
      <c r="J93" s="41">
        <f t="shared" si="32"/>
        <v>4.800731223213191</v>
      </c>
      <c r="K93" s="18">
        <f t="shared" si="33"/>
        <v>28.83324759822287</v>
      </c>
      <c r="L93" s="18">
        <f t="shared" si="34"/>
        <v>205.57053878947218</v>
      </c>
      <c r="M93" s="15">
        <f t="shared" si="35"/>
        <v>6.94014091421363</v>
      </c>
      <c r="N93" s="18">
        <f t="shared" si="25"/>
        <v>938.3108482383049</v>
      </c>
      <c r="O93" s="18">
        <f t="shared" si="26"/>
        <v>870.914270757761</v>
      </c>
      <c r="P93" s="11">
        <f t="shared" si="27"/>
        <v>25.149513862406373</v>
      </c>
      <c r="Q93" s="83">
        <f t="shared" si="36"/>
        <v>2075.718560160381</v>
      </c>
      <c r="R93" s="113">
        <f t="shared" si="53"/>
        <v>1.5418503902164214E-05</v>
      </c>
      <c r="S93" s="62">
        <f t="shared" si="37"/>
        <v>0.032004474719627515</v>
      </c>
      <c r="T93" s="24"/>
      <c r="U93" s="54">
        <f t="shared" si="38"/>
        <v>5.600531595466838</v>
      </c>
      <c r="V93" s="55">
        <f t="shared" si="39"/>
        <v>5.145335868444909</v>
      </c>
      <c r="W93" s="55">
        <f t="shared" si="40"/>
        <v>4.800731223213191</v>
      </c>
      <c r="X93" s="55">
        <f t="shared" si="41"/>
        <v>4.591685026992511</v>
      </c>
      <c r="Y93" s="56">
        <f t="shared" si="42"/>
        <v>4.536974159924795</v>
      </c>
      <c r="Z93" s="103">
        <f t="shared" si="43"/>
        <v>884.4855327998516</v>
      </c>
      <c r="AA93" s="103">
        <f t="shared" si="44"/>
        <v>878.7963787262167</v>
      </c>
      <c r="AB93" s="103">
        <f t="shared" si="45"/>
        <v>869.6085248790715</v>
      </c>
      <c r="AC93" s="103">
        <f t="shared" si="46"/>
        <v>861.9695582387814</v>
      </c>
      <c r="AD93" s="103">
        <f t="shared" si="47"/>
        <v>859.7113591448838</v>
      </c>
      <c r="AE93" s="51">
        <f t="shared" si="48"/>
        <v>31.751980593532355</v>
      </c>
      <c r="AF93" s="52">
        <f t="shared" si="49"/>
        <v>27.052515793213463</v>
      </c>
      <c r="AG93" s="52">
        <f t="shared" si="50"/>
        <v>23.744127071508675</v>
      </c>
      <c r="AH93" s="52">
        <f t="shared" si="51"/>
        <v>21.841871815843383</v>
      </c>
      <c r="AI93" s="53">
        <f t="shared" si="52"/>
        <v>21.357074037933987</v>
      </c>
      <c r="AJ93" s="24"/>
      <c r="BY93"/>
    </row>
    <row r="94" spans="1:77" ht="16.5">
      <c r="A94" s="97">
        <v>52</v>
      </c>
      <c r="B94" s="4">
        <v>-1.5187302671408105</v>
      </c>
      <c r="C94" s="11">
        <v>276.7421270857516</v>
      </c>
      <c r="D94" s="4">
        <v>-4.593918042400978</v>
      </c>
      <c r="E94" s="4">
        <f t="shared" si="1"/>
        <v>4.838452707697662</v>
      </c>
      <c r="F94" s="182">
        <f t="shared" si="28"/>
        <v>0.2531217111901351</v>
      </c>
      <c r="G94" s="58">
        <f t="shared" si="29"/>
        <v>46.12368784762526</v>
      </c>
      <c r="H94" s="60">
        <f t="shared" si="30"/>
        <v>0.7656530070668297</v>
      </c>
      <c r="I94" s="60">
        <f t="shared" si="31"/>
        <v>0.806408784616277</v>
      </c>
      <c r="J94" s="41">
        <f t="shared" si="32"/>
        <v>4.838452707697662</v>
      </c>
      <c r="K94" s="18">
        <f t="shared" si="33"/>
        <v>26.801886140812844</v>
      </c>
      <c r="L94" s="18">
        <f t="shared" si="34"/>
        <v>192.169397712464</v>
      </c>
      <c r="M94" s="15">
        <f t="shared" si="35"/>
        <v>7.1218378838102145</v>
      </c>
      <c r="N94" s="18">
        <f t="shared" si="25"/>
        <v>948.2726640970142</v>
      </c>
      <c r="O94" s="18">
        <f t="shared" si="26"/>
        <v>872.1460645586852</v>
      </c>
      <c r="P94" s="11">
        <f t="shared" si="27"/>
        <v>25.469876608753786</v>
      </c>
      <c r="Q94" s="83">
        <f t="shared" si="36"/>
        <v>2071.98172700154</v>
      </c>
      <c r="R94" s="113">
        <f t="shared" si="53"/>
        <v>1.5418503902164214E-05</v>
      </c>
      <c r="S94" s="62">
        <f t="shared" si="37"/>
        <v>0.0319468583429862</v>
      </c>
      <c r="T94" s="24"/>
      <c r="U94" s="54">
        <f t="shared" si="38"/>
        <v>5.604656079585454</v>
      </c>
      <c r="V94" s="55">
        <f t="shared" si="39"/>
        <v>5.166795300695202</v>
      </c>
      <c r="W94" s="55">
        <f t="shared" si="40"/>
        <v>4.838452707697662</v>
      </c>
      <c r="X94" s="55">
        <f t="shared" si="41"/>
        <v>4.642921768289514</v>
      </c>
      <c r="Y94" s="56">
        <f t="shared" si="42"/>
        <v>4.597180386364603</v>
      </c>
      <c r="Z94" s="103">
        <f t="shared" si="43"/>
        <v>884.5037028782557</v>
      </c>
      <c r="AA94" s="103">
        <f t="shared" si="44"/>
        <v>879.2290044843501</v>
      </c>
      <c r="AB94" s="103">
        <f t="shared" si="45"/>
        <v>870.8203908768606</v>
      </c>
      <c r="AC94" s="103">
        <f t="shared" si="46"/>
        <v>863.9867940590296</v>
      </c>
      <c r="AD94" s="103">
        <f t="shared" si="47"/>
        <v>862.1904304949302</v>
      </c>
      <c r="AE94" s="51">
        <f t="shared" si="48"/>
        <v>31.796275759191452</v>
      </c>
      <c r="AF94" s="52">
        <f t="shared" si="49"/>
        <v>27.2656441078994</v>
      </c>
      <c r="AG94" s="52">
        <f t="shared" si="50"/>
        <v>24.095801469628352</v>
      </c>
      <c r="AH94" s="52">
        <f t="shared" si="51"/>
        <v>22.30079573194639</v>
      </c>
      <c r="AI94" s="53">
        <f t="shared" si="52"/>
        <v>21.89086597510333</v>
      </c>
      <c r="AJ94" s="24"/>
      <c r="BY94"/>
    </row>
    <row r="95" spans="1:77" ht="16.5">
      <c r="A95" s="97">
        <v>53</v>
      </c>
      <c r="B95" s="4">
        <v>-1.4645137627007347</v>
      </c>
      <c r="C95" s="11">
        <v>272.98323406389613</v>
      </c>
      <c r="D95" s="4">
        <v>-4.654270873718812</v>
      </c>
      <c r="E95" s="4">
        <f t="shared" si="1"/>
        <v>4.879245630944105</v>
      </c>
      <c r="F95" s="182">
        <f t="shared" si="28"/>
        <v>0.24408562711678913</v>
      </c>
      <c r="G95" s="58">
        <f t="shared" si="29"/>
        <v>45.49720567731602</v>
      </c>
      <c r="H95" s="60">
        <f t="shared" si="30"/>
        <v>0.7757118122864688</v>
      </c>
      <c r="I95" s="60">
        <f t="shared" si="31"/>
        <v>0.8132076051573508</v>
      </c>
      <c r="J95" s="41">
        <f t="shared" si="32"/>
        <v>4.879245630944105</v>
      </c>
      <c r="K95" s="18">
        <f t="shared" si="33"/>
        <v>24.922463929576914</v>
      </c>
      <c r="L95" s="18">
        <f t="shared" si="34"/>
        <v>179.64301546368625</v>
      </c>
      <c r="M95" s="15">
        <f t="shared" si="35"/>
        <v>7.310194092059033</v>
      </c>
      <c r="N95" s="18">
        <f t="shared" si="25"/>
        <v>959.0622898723848</v>
      </c>
      <c r="O95" s="18">
        <f t="shared" si="26"/>
        <v>873.3794559298342</v>
      </c>
      <c r="P95" s="11">
        <f t="shared" si="27"/>
        <v>25.81605232139262</v>
      </c>
      <c r="Q95" s="83">
        <f t="shared" si="36"/>
        <v>2070.1334716089336</v>
      </c>
      <c r="R95" s="113">
        <f t="shared" si="53"/>
        <v>1.5418503902164214E-05</v>
      </c>
      <c r="S95" s="62">
        <f t="shared" si="37"/>
        <v>0.031918361010003095</v>
      </c>
      <c r="T95" s="24"/>
      <c r="U95" s="54">
        <f t="shared" si="38"/>
        <v>5.610756073938423</v>
      </c>
      <c r="V95" s="55">
        <f t="shared" si="39"/>
        <v>5.1910977092508945</v>
      </c>
      <c r="W95" s="55">
        <f t="shared" si="40"/>
        <v>4.879245630944105</v>
      </c>
      <c r="X95" s="55">
        <f t="shared" si="41"/>
        <v>4.696723455934856</v>
      </c>
      <c r="Y95" s="56">
        <f t="shared" si="42"/>
        <v>4.658756841724456</v>
      </c>
      <c r="Z95" s="103">
        <f t="shared" si="43"/>
        <v>884.5294798170198</v>
      </c>
      <c r="AA95" s="103">
        <f t="shared" si="44"/>
        <v>879.6992484666808</v>
      </c>
      <c r="AB95" s="103">
        <f t="shared" si="45"/>
        <v>872.0737746313571</v>
      </c>
      <c r="AC95" s="103">
        <f t="shared" si="46"/>
        <v>866.0036073340784</v>
      </c>
      <c r="AD95" s="103">
        <f t="shared" si="47"/>
        <v>864.5911694000346</v>
      </c>
      <c r="AE95" s="51">
        <f t="shared" si="48"/>
        <v>31.861843466334644</v>
      </c>
      <c r="AF95" s="52">
        <f t="shared" si="49"/>
        <v>27.50801402000624</v>
      </c>
      <c r="AG95" s="52">
        <f t="shared" si="50"/>
        <v>24.479008005993048</v>
      </c>
      <c r="AH95" s="52">
        <f t="shared" si="51"/>
        <v>22.787805945462768</v>
      </c>
      <c r="AI95" s="53">
        <f t="shared" si="52"/>
        <v>22.44359016916639</v>
      </c>
      <c r="AJ95" s="24"/>
      <c r="BY95"/>
    </row>
    <row r="96" spans="1:77" ht="16.5">
      <c r="A96" s="97">
        <v>54</v>
      </c>
      <c r="B96" s="4">
        <v>-1.4138085455450984</v>
      </c>
      <c r="C96" s="11">
        <v>268.73551451884225</v>
      </c>
      <c r="D96" s="4">
        <v>-4.719002848084695</v>
      </c>
      <c r="E96" s="4">
        <f t="shared" si="1"/>
        <v>4.926240197522631</v>
      </c>
      <c r="F96" s="182">
        <f t="shared" si="28"/>
        <v>0.2356347575908497</v>
      </c>
      <c r="G96" s="58">
        <f t="shared" si="29"/>
        <v>44.789252419807035</v>
      </c>
      <c r="H96" s="60">
        <f t="shared" si="30"/>
        <v>0.7865004746807824</v>
      </c>
      <c r="I96" s="60">
        <f t="shared" si="31"/>
        <v>0.8210400329204385</v>
      </c>
      <c r="J96" s="41">
        <f t="shared" si="32"/>
        <v>4.926240197522631</v>
      </c>
      <c r="K96" s="18">
        <f t="shared" si="33"/>
        <v>23.22657997097614</v>
      </c>
      <c r="L96" s="18">
        <f t="shared" si="34"/>
        <v>168.2145369958075</v>
      </c>
      <c r="M96" s="15">
        <f t="shared" si="35"/>
        <v>7.514949674316965</v>
      </c>
      <c r="N96" s="18">
        <f t="shared" si="25"/>
        <v>971.5133803709743</v>
      </c>
      <c r="O96" s="18">
        <f t="shared" si="26"/>
        <v>874.6786572592312</v>
      </c>
      <c r="P96" s="11">
        <f t="shared" si="27"/>
        <v>26.219867266398115</v>
      </c>
      <c r="Q96" s="83">
        <f t="shared" si="36"/>
        <v>2071.3679715377043</v>
      </c>
      <c r="R96" s="113">
        <f t="shared" si="53"/>
        <v>1.5418503902164214E-05</v>
      </c>
      <c r="S96" s="62">
        <f t="shared" si="37"/>
        <v>0.03193739515197207</v>
      </c>
      <c r="T96" s="24"/>
      <c r="U96" s="54">
        <f t="shared" si="38"/>
        <v>5.622517973640735</v>
      </c>
      <c r="V96" s="55">
        <f t="shared" si="39"/>
        <v>5.221633966365287</v>
      </c>
      <c r="W96" s="55">
        <f t="shared" si="40"/>
        <v>4.926240197522631</v>
      </c>
      <c r="X96" s="55">
        <f t="shared" si="41"/>
        <v>4.756033218857653</v>
      </c>
      <c r="Y96" s="56">
        <f t="shared" si="42"/>
        <v>4.7245623886523855</v>
      </c>
      <c r="Z96" s="103">
        <f t="shared" si="43"/>
        <v>884.5754907018642</v>
      </c>
      <c r="AA96" s="103">
        <f t="shared" si="44"/>
        <v>880.2604727473057</v>
      </c>
      <c r="AB96" s="103">
        <f t="shared" si="45"/>
        <v>873.444162120724</v>
      </c>
      <c r="AC96" s="103">
        <f t="shared" si="46"/>
        <v>868.1067110575874</v>
      </c>
      <c r="AD96" s="103">
        <f t="shared" si="47"/>
        <v>867.0064496686745</v>
      </c>
      <c r="AE96" s="51">
        <f t="shared" si="48"/>
        <v>31.98845999552413</v>
      </c>
      <c r="AF96" s="52">
        <f t="shared" si="49"/>
        <v>27.814069468791132</v>
      </c>
      <c r="AG96" s="52">
        <f t="shared" si="50"/>
        <v>24.92420450595749</v>
      </c>
      <c r="AH96" s="52">
        <f t="shared" si="51"/>
        <v>23.330743756780016</v>
      </c>
      <c r="AI96" s="53">
        <f t="shared" si="52"/>
        <v>23.041858604937804</v>
      </c>
      <c r="AJ96" s="24"/>
      <c r="BY96"/>
    </row>
    <row r="97" spans="1:77" ht="16.5">
      <c r="A97" s="97">
        <v>55</v>
      </c>
      <c r="B97" s="4">
        <v>-1.360725856349891</v>
      </c>
      <c r="C97" s="11">
        <v>264.45892699307853</v>
      </c>
      <c r="D97" s="4">
        <v>-4.7850106089258855</v>
      </c>
      <c r="E97" s="4">
        <f t="shared" si="1"/>
        <v>4.9747262621849275</v>
      </c>
      <c r="F97" s="182">
        <f t="shared" si="28"/>
        <v>0.2267876427249818</v>
      </c>
      <c r="G97" s="58">
        <f t="shared" si="29"/>
        <v>44.07648783217976</v>
      </c>
      <c r="H97" s="60">
        <f t="shared" si="30"/>
        <v>0.7975017681543143</v>
      </c>
      <c r="I97" s="60">
        <f t="shared" si="31"/>
        <v>0.829121043697488</v>
      </c>
      <c r="J97" s="41">
        <f t="shared" si="32"/>
        <v>4.9747262621849275</v>
      </c>
      <c r="K97" s="18">
        <f t="shared" si="33"/>
        <v>21.515197450580196</v>
      </c>
      <c r="L97" s="18">
        <f t="shared" si="34"/>
        <v>156.69363434576695</v>
      </c>
      <c r="M97" s="15">
        <f t="shared" si="35"/>
        <v>7.7266529806631095</v>
      </c>
      <c r="N97" s="18">
        <f t="shared" si="25"/>
        <v>984.3829666879559</v>
      </c>
      <c r="O97" s="18">
        <f t="shared" si="26"/>
        <v>875.9315981853963</v>
      </c>
      <c r="P97" s="11">
        <f t="shared" si="27"/>
        <v>26.64235085277472</v>
      </c>
      <c r="Q97" s="83">
        <f t="shared" si="36"/>
        <v>2072.892400503137</v>
      </c>
      <c r="R97" s="113">
        <f t="shared" si="53"/>
        <v>1.5418503902164214E-05</v>
      </c>
      <c r="S97" s="62">
        <f t="shared" si="37"/>
        <v>0.03196089956592416</v>
      </c>
      <c r="T97" s="24"/>
      <c r="U97" s="54">
        <f t="shared" si="38"/>
        <v>5.6357753241807975</v>
      </c>
      <c r="V97" s="55">
        <f t="shared" si="39"/>
        <v>5.253705838748124</v>
      </c>
      <c r="W97" s="55">
        <f t="shared" si="40"/>
        <v>4.9747262621849275</v>
      </c>
      <c r="X97" s="55">
        <f t="shared" si="41"/>
        <v>4.816782384058266</v>
      </c>
      <c r="Y97" s="56">
        <f t="shared" si="42"/>
        <v>4.79185752033603</v>
      </c>
      <c r="Z97" s="103">
        <f t="shared" si="43"/>
        <v>884.6215239764159</v>
      </c>
      <c r="AA97" s="103">
        <f t="shared" si="44"/>
        <v>880.8143962078103</v>
      </c>
      <c r="AB97" s="103">
        <f t="shared" si="45"/>
        <v>874.7756067365431</v>
      </c>
      <c r="AC97" s="103">
        <f t="shared" si="46"/>
        <v>870.1304061406177</v>
      </c>
      <c r="AD97" s="103">
        <f t="shared" si="47"/>
        <v>869.3160578655943</v>
      </c>
      <c r="AE97" s="51">
        <f t="shared" si="48"/>
        <v>32.13147506597923</v>
      </c>
      <c r="AF97" s="52">
        <f t="shared" si="49"/>
        <v>28.137332362747653</v>
      </c>
      <c r="AG97" s="52">
        <f t="shared" si="50"/>
        <v>25.387718444936485</v>
      </c>
      <c r="AH97" s="52">
        <f t="shared" si="51"/>
        <v>23.893456107907998</v>
      </c>
      <c r="AI97" s="53">
        <f t="shared" si="52"/>
        <v>23.661772282302223</v>
      </c>
      <c r="AJ97" s="24"/>
      <c r="BY97"/>
    </row>
    <row r="98" spans="1:77" ht="16.5">
      <c r="A98" s="97">
        <v>56</v>
      </c>
      <c r="B98" s="4">
        <v>-1.313185356620517</v>
      </c>
      <c r="C98" s="11">
        <v>258.2160205655852</v>
      </c>
      <c r="D98" s="4">
        <v>-4.858146156936076</v>
      </c>
      <c r="E98" s="4">
        <f t="shared" si="1"/>
        <v>5.032498371882034</v>
      </c>
      <c r="F98" s="182">
        <f t="shared" si="28"/>
        <v>0.21886422610341952</v>
      </c>
      <c r="G98" s="58">
        <f t="shared" si="29"/>
        <v>43.03600342759753</v>
      </c>
      <c r="H98" s="60">
        <f t="shared" si="30"/>
        <v>0.8096910261560126</v>
      </c>
      <c r="I98" s="60">
        <f t="shared" si="31"/>
        <v>0.8387497286470056</v>
      </c>
      <c r="J98" s="41">
        <f t="shared" si="32"/>
        <v>5.032498371882034</v>
      </c>
      <c r="K98" s="18">
        <f t="shared" si="33"/>
        <v>20.038080824334678</v>
      </c>
      <c r="L98" s="18">
        <f t="shared" si="34"/>
        <v>146.37784585842914</v>
      </c>
      <c r="M98" s="15">
        <f t="shared" si="35"/>
        <v>7.964651000999821</v>
      </c>
      <c r="N98" s="18">
        <f t="shared" si="25"/>
        <v>999.7476827417296</v>
      </c>
      <c r="O98" s="18">
        <f t="shared" si="26"/>
        <v>877.2637747212169</v>
      </c>
      <c r="P98" s="11">
        <f t="shared" si="27"/>
        <v>27.14138054471415</v>
      </c>
      <c r="Q98" s="83">
        <f t="shared" si="36"/>
        <v>2078.533415691424</v>
      </c>
      <c r="R98" s="113">
        <f t="shared" si="53"/>
        <v>1.5418503902164214E-05</v>
      </c>
      <c r="S98" s="62">
        <f t="shared" si="37"/>
        <v>0.03204787558061693</v>
      </c>
      <c r="T98" s="24"/>
      <c r="U98" s="54">
        <f t="shared" si="38"/>
        <v>5.653687030163309</v>
      </c>
      <c r="V98" s="55">
        <f t="shared" si="39"/>
        <v>5.293589585847478</v>
      </c>
      <c r="W98" s="55">
        <f t="shared" si="40"/>
        <v>5.032498371882034</v>
      </c>
      <c r="X98" s="55">
        <f t="shared" si="41"/>
        <v>4.886309907675134</v>
      </c>
      <c r="Y98" s="56">
        <f t="shared" si="42"/>
        <v>4.865392549007678</v>
      </c>
      <c r="Z98" s="103">
        <f t="shared" si="43"/>
        <v>884.6739117112435</v>
      </c>
      <c r="AA98" s="103">
        <f t="shared" si="44"/>
        <v>881.4525027255073</v>
      </c>
      <c r="AB98" s="103">
        <f t="shared" si="45"/>
        <v>876.2528719442817</v>
      </c>
      <c r="AC98" s="103">
        <f t="shared" si="46"/>
        <v>872.2847993681669</v>
      </c>
      <c r="AD98" s="103">
        <f t="shared" si="47"/>
        <v>871.6547878568853</v>
      </c>
      <c r="AE98" s="51">
        <f t="shared" si="48"/>
        <v>32.32520453125645</v>
      </c>
      <c r="AF98" s="52">
        <f t="shared" si="49"/>
        <v>28.541929841766077</v>
      </c>
      <c r="AG98" s="52">
        <f t="shared" si="50"/>
        <v>25.945557784500654</v>
      </c>
      <c r="AH98" s="52">
        <f t="shared" si="51"/>
        <v>24.545675275426415</v>
      </c>
      <c r="AI98" s="53">
        <f t="shared" si="52"/>
        <v>24.348535290621147</v>
      </c>
      <c r="AJ98" s="24"/>
      <c r="BY98"/>
    </row>
    <row r="99" spans="1:77" ht="16.5">
      <c r="A99" s="97">
        <v>57</v>
      </c>
      <c r="B99" s="4">
        <v>-1.2635106335394646</v>
      </c>
      <c r="C99" s="11">
        <v>252.0404953984403</v>
      </c>
      <c r="D99" s="4">
        <v>-4.933300770021987</v>
      </c>
      <c r="E99" s="4">
        <f t="shared" si="1"/>
        <v>5.092535282996754</v>
      </c>
      <c r="F99" s="182">
        <f t="shared" si="28"/>
        <v>0.21058510558991075</v>
      </c>
      <c r="G99" s="58">
        <f t="shared" si="29"/>
        <v>42.00674923307339</v>
      </c>
      <c r="H99" s="60">
        <f t="shared" si="30"/>
        <v>0.8222167950036644</v>
      </c>
      <c r="I99" s="60">
        <f t="shared" si="31"/>
        <v>0.848755880499459</v>
      </c>
      <c r="J99" s="41">
        <f t="shared" si="32"/>
        <v>5.092535282996754</v>
      </c>
      <c r="K99" s="18">
        <f t="shared" si="33"/>
        <v>18.550766714970674</v>
      </c>
      <c r="L99" s="18">
        <f t="shared" si="34"/>
        <v>136.02945624298687</v>
      </c>
      <c r="M99" s="15">
        <f t="shared" si="35"/>
        <v>8.212980387258483</v>
      </c>
      <c r="N99" s="18">
        <f t="shared" si="25"/>
        <v>1015.7489869201996</v>
      </c>
      <c r="O99" s="18">
        <f t="shared" si="26"/>
        <v>878.5276183325514</v>
      </c>
      <c r="P99" s="11">
        <f t="shared" si="27"/>
        <v>27.67067764494085</v>
      </c>
      <c r="Q99" s="83">
        <f t="shared" si="36"/>
        <v>2084.740486242908</v>
      </c>
      <c r="R99" s="113">
        <f t="shared" si="53"/>
        <v>1.5418503902164214E-05</v>
      </c>
      <c r="S99" s="62">
        <f t="shared" si="37"/>
        <v>0.032143579322136</v>
      </c>
      <c r="T99" s="24"/>
      <c r="U99" s="54">
        <f t="shared" si="38"/>
        <v>5.674683602990425</v>
      </c>
      <c r="V99" s="55">
        <f t="shared" si="39"/>
        <v>5.336141024658787</v>
      </c>
      <c r="W99" s="55">
        <f t="shared" si="40"/>
        <v>5.092535282996754</v>
      </c>
      <c r="X99" s="55">
        <f t="shared" si="41"/>
        <v>4.957880365096491</v>
      </c>
      <c r="Y99" s="56">
        <f t="shared" si="42"/>
        <v>4.94109171673366</v>
      </c>
      <c r="Z99" s="103">
        <f t="shared" si="43"/>
        <v>884.7209755451927</v>
      </c>
      <c r="AA99" s="103">
        <f t="shared" si="44"/>
        <v>882.0713192866918</v>
      </c>
      <c r="AB99" s="103">
        <f t="shared" si="45"/>
        <v>877.6624188201324</v>
      </c>
      <c r="AC99" s="103">
        <f t="shared" si="46"/>
        <v>874.3224974631484</v>
      </c>
      <c r="AD99" s="103">
        <f t="shared" si="47"/>
        <v>873.8608805475913</v>
      </c>
      <c r="AE99" s="51">
        <f t="shared" si="48"/>
        <v>32.553038329543746</v>
      </c>
      <c r="AF99" s="52">
        <f t="shared" si="49"/>
        <v>28.97676268793629</v>
      </c>
      <c r="AG99" s="52">
        <f t="shared" si="50"/>
        <v>26.531664033205068</v>
      </c>
      <c r="AH99" s="52">
        <f t="shared" si="51"/>
        <v>25.226193958630027</v>
      </c>
      <c r="AI99" s="53">
        <f t="shared" si="52"/>
        <v>25.06572921538909</v>
      </c>
      <c r="AJ99" s="24"/>
      <c r="BY99"/>
    </row>
    <row r="100" spans="1:77" ht="16.5">
      <c r="A100" s="97">
        <v>58</v>
      </c>
      <c r="B100" s="4">
        <v>-1.214001599416605</v>
      </c>
      <c r="C100" s="11">
        <v>244.77978010504086</v>
      </c>
      <c r="D100" s="4">
        <v>-5.013497119819048</v>
      </c>
      <c r="E100" s="4">
        <f t="shared" si="1"/>
        <v>5.1583866909936065</v>
      </c>
      <c r="F100" s="182">
        <f t="shared" si="28"/>
        <v>0.20233359990276747</v>
      </c>
      <c r="G100" s="58">
        <f t="shared" si="29"/>
        <v>40.796630017506814</v>
      </c>
      <c r="H100" s="60">
        <f t="shared" si="30"/>
        <v>0.8355828533031748</v>
      </c>
      <c r="I100" s="60">
        <f t="shared" si="31"/>
        <v>0.8597311151656011</v>
      </c>
      <c r="J100" s="41">
        <f t="shared" si="32"/>
        <v>5.1583866909936065</v>
      </c>
      <c r="K100" s="18">
        <f t="shared" si="33"/>
        <v>17.125473155221197</v>
      </c>
      <c r="L100" s="18">
        <f t="shared" si="34"/>
        <v>125.94381760129406</v>
      </c>
      <c r="M100" s="15">
        <f t="shared" si="35"/>
        <v>8.482173220037959</v>
      </c>
      <c r="N100" s="18">
        <f t="shared" si="25"/>
        <v>1033.3392526164812</v>
      </c>
      <c r="O100" s="18">
        <f t="shared" si="26"/>
        <v>879.7604842875178</v>
      </c>
      <c r="P100" s="11">
        <f t="shared" si="27"/>
        <v>28.256016157293494</v>
      </c>
      <c r="Q100" s="83">
        <f t="shared" si="36"/>
        <v>2092.9072170378454</v>
      </c>
      <c r="R100" s="113">
        <f t="shared" si="53"/>
        <v>1.5418503902164214E-05</v>
      </c>
      <c r="S100" s="62">
        <f t="shared" si="37"/>
        <v>0.032269498092765664</v>
      </c>
      <c r="T100" s="24"/>
      <c r="U100" s="54">
        <f t="shared" si="38"/>
        <v>5.699288953341561</v>
      </c>
      <c r="V100" s="55">
        <f t="shared" si="39"/>
        <v>5.383823602085504</v>
      </c>
      <c r="W100" s="55">
        <f t="shared" si="40"/>
        <v>5.1583866909936065</v>
      </c>
      <c r="X100" s="55">
        <f t="shared" si="41"/>
        <v>5.035085361741373</v>
      </c>
      <c r="Y100" s="56">
        <f t="shared" si="42"/>
        <v>5.021449055499797</v>
      </c>
      <c r="Z100" s="103">
        <f t="shared" si="43"/>
        <v>884.7564300052321</v>
      </c>
      <c r="AA100" s="103">
        <f t="shared" si="44"/>
        <v>882.6888044334015</v>
      </c>
      <c r="AB100" s="103">
        <f t="shared" si="45"/>
        <v>879.0614295130091</v>
      </c>
      <c r="AC100" s="103">
        <f t="shared" si="46"/>
        <v>876.3162479759238</v>
      </c>
      <c r="AD100" s="103">
        <f t="shared" si="47"/>
        <v>875.9795095100227</v>
      </c>
      <c r="AE100" s="51">
        <f t="shared" si="48"/>
        <v>32.82104600503175</v>
      </c>
      <c r="AF100" s="52">
        <f t="shared" si="49"/>
        <v>29.467922829453865</v>
      </c>
      <c r="AG100" s="52">
        <f t="shared" si="50"/>
        <v>27.182033174894705</v>
      </c>
      <c r="AH100" s="52">
        <f t="shared" si="51"/>
        <v>25.9706786491373</v>
      </c>
      <c r="AI100" s="53">
        <f t="shared" si="52"/>
        <v>25.838400127949853</v>
      </c>
      <c r="AJ100" s="24"/>
      <c r="BY100"/>
    </row>
    <row r="101" spans="1:77" ht="16.5">
      <c r="A101" s="97">
        <v>59</v>
      </c>
      <c r="B101" s="4">
        <v>-1.1681423880828756</v>
      </c>
      <c r="C101" s="11">
        <v>236.70694480643547</v>
      </c>
      <c r="D101" s="4">
        <v>-5.100489232949414</v>
      </c>
      <c r="E101" s="4">
        <f t="shared" si="1"/>
        <v>5.232546899385505</v>
      </c>
      <c r="F101" s="182">
        <f t="shared" si="28"/>
        <v>0.19469039801381258</v>
      </c>
      <c r="G101" s="58">
        <f t="shared" si="29"/>
        <v>39.45115746773924</v>
      </c>
      <c r="H101" s="60">
        <f t="shared" si="30"/>
        <v>0.8500815388249024</v>
      </c>
      <c r="I101" s="60">
        <f t="shared" si="31"/>
        <v>0.8720911498975842</v>
      </c>
      <c r="J101" s="41">
        <f t="shared" si="32"/>
        <v>5.232546899385505</v>
      </c>
      <c r="K101" s="18">
        <f t="shared" si="33"/>
        <v>15.856072693854683</v>
      </c>
      <c r="L101" s="18">
        <f t="shared" si="34"/>
        <v>116.76763729083235</v>
      </c>
      <c r="M101" s="15">
        <f t="shared" si="35"/>
        <v>8.779085282244292</v>
      </c>
      <c r="N101" s="18">
        <f t="shared" si="25"/>
        <v>1053.1969577351208</v>
      </c>
      <c r="O101" s="18">
        <f t="shared" si="26"/>
        <v>880.9610440268636</v>
      </c>
      <c r="P101" s="11">
        <f t="shared" si="27"/>
        <v>28.927730042148006</v>
      </c>
      <c r="Q101" s="83">
        <f t="shared" si="36"/>
        <v>2104.488527071064</v>
      </c>
      <c r="R101" s="113">
        <f t="shared" si="53"/>
        <v>1.5418503902164214E-05</v>
      </c>
      <c r="S101" s="62">
        <f t="shared" si="37"/>
        <v>0.032448064566705015</v>
      </c>
      <c r="T101" s="24"/>
      <c r="U101" s="54">
        <f t="shared" si="38"/>
        <v>5.731897446037702</v>
      </c>
      <c r="V101" s="55">
        <f t="shared" si="39"/>
        <v>5.439995426674311</v>
      </c>
      <c r="W101" s="55">
        <f t="shared" si="40"/>
        <v>5.232546899385505</v>
      </c>
      <c r="X101" s="55">
        <f t="shared" si="41"/>
        <v>5.119828001797313</v>
      </c>
      <c r="Y101" s="56">
        <f t="shared" si="42"/>
        <v>5.108113681526128</v>
      </c>
      <c r="Z101" s="103">
        <f t="shared" si="43"/>
        <v>884.7706756801157</v>
      </c>
      <c r="AA101" s="103">
        <f t="shared" si="44"/>
        <v>883.313333937158</v>
      </c>
      <c r="AB101" s="103">
        <f t="shared" si="45"/>
        <v>880.4530374299436</v>
      </c>
      <c r="AC101" s="103">
        <f t="shared" si="46"/>
        <v>878.2609071800331</v>
      </c>
      <c r="AD101" s="103">
        <f t="shared" si="47"/>
        <v>878.0072659070678</v>
      </c>
      <c r="AE101" s="51">
        <f t="shared" si="48"/>
        <v>33.17791364175873</v>
      </c>
      <c r="AF101" s="52">
        <f t="shared" si="49"/>
        <v>30.0518047830362</v>
      </c>
      <c r="AG101" s="52">
        <f t="shared" si="50"/>
        <v>27.923855607629687</v>
      </c>
      <c r="AH101" s="52">
        <f t="shared" si="51"/>
        <v>26.800263476442417</v>
      </c>
      <c r="AI101" s="53">
        <f t="shared" si="52"/>
        <v>26.684812701873007</v>
      </c>
      <c r="AJ101" s="24"/>
      <c r="BY101"/>
    </row>
    <row r="102" spans="1:77" ht="16.5">
      <c r="A102" s="97">
        <v>60</v>
      </c>
      <c r="B102" s="4">
        <v>-1.123591823217641</v>
      </c>
      <c r="C102" s="11">
        <v>226.13410614406084</v>
      </c>
      <c r="D102" s="4">
        <v>-5.195821795597068</v>
      </c>
      <c r="E102" s="41">
        <f t="shared" si="1"/>
        <v>5.315921624403719</v>
      </c>
      <c r="F102" s="182">
        <f t="shared" si="28"/>
        <v>0.18726530386960683</v>
      </c>
      <c r="G102" s="58">
        <f t="shared" si="29"/>
        <v>37.689017690676806</v>
      </c>
      <c r="H102" s="60">
        <f t="shared" si="30"/>
        <v>0.865970299266178</v>
      </c>
      <c r="I102" s="60">
        <f t="shared" si="31"/>
        <v>0.8859869374006198</v>
      </c>
      <c r="J102" s="41">
        <f t="shared" si="32"/>
        <v>5.315921624403719</v>
      </c>
      <c r="K102" s="18">
        <f t="shared" si="33"/>
        <v>14.66969895585475</v>
      </c>
      <c r="L102" s="18">
        <f t="shared" si="34"/>
        <v>107.82947960344922</v>
      </c>
      <c r="M102" s="15">
        <f t="shared" si="35"/>
        <v>9.110329662020874</v>
      </c>
      <c r="N102" s="18">
        <f t="shared" si="25"/>
        <v>1075.5811040498802</v>
      </c>
      <c r="O102" s="18">
        <f t="shared" si="26"/>
        <v>882.0883231336933</v>
      </c>
      <c r="P102" s="11">
        <f t="shared" si="27"/>
        <v>29.68544934874838</v>
      </c>
      <c r="Q102" s="83">
        <f t="shared" si="36"/>
        <v>2118.9643847536468</v>
      </c>
      <c r="R102" s="113">
        <f t="shared" si="53"/>
        <v>1.5418503902164214E-05</v>
      </c>
      <c r="S102" s="62">
        <f t="shared" si="37"/>
        <v>0.032671260634871094</v>
      </c>
      <c r="T102" s="24"/>
      <c r="U102" s="54">
        <f t="shared" si="38"/>
        <v>5.768624414460612</v>
      </c>
      <c r="V102" s="55">
        <f t="shared" si="39"/>
        <v>5.5036536161349074</v>
      </c>
      <c r="W102" s="55">
        <f t="shared" si="40"/>
        <v>5.315921624403719</v>
      </c>
      <c r="X102" s="55">
        <f t="shared" si="41"/>
        <v>5.213778515274288</v>
      </c>
      <c r="Y102" s="56">
        <f t="shared" si="42"/>
        <v>5.202268177919403</v>
      </c>
      <c r="Z102" s="103">
        <f t="shared" si="43"/>
        <v>884.7420517763857</v>
      </c>
      <c r="AA102" s="103">
        <f t="shared" si="44"/>
        <v>883.886687790484</v>
      </c>
      <c r="AB102" s="103">
        <f t="shared" si="45"/>
        <v>881.7852470537025</v>
      </c>
      <c r="AC102" s="103">
        <f t="shared" si="46"/>
        <v>880.119250707391</v>
      </c>
      <c r="AD102" s="103">
        <f t="shared" si="47"/>
        <v>879.9083783405027</v>
      </c>
      <c r="AE102" s="51">
        <f t="shared" si="48"/>
        <v>33.58215752205057</v>
      </c>
      <c r="AF102" s="52">
        <f t="shared" si="49"/>
        <v>30.72040489775861</v>
      </c>
      <c r="AG102" s="52">
        <f t="shared" si="50"/>
        <v>28.769732308294717</v>
      </c>
      <c r="AH102" s="52">
        <f t="shared" si="51"/>
        <v>27.735175540106088</v>
      </c>
      <c r="AI102" s="53">
        <f t="shared" si="52"/>
        <v>27.61977647553191</v>
      </c>
      <c r="AJ102" s="24"/>
      <c r="BY102"/>
    </row>
    <row r="103" spans="1:77" ht="16.5">
      <c r="A103" s="97">
        <v>61</v>
      </c>
      <c r="B103" s="4">
        <v>-1.0747167872199679</v>
      </c>
      <c r="C103" s="11">
        <v>213.52757841296298</v>
      </c>
      <c r="D103" s="4">
        <v>-5.283228433964834</v>
      </c>
      <c r="E103" s="41">
        <f t="shared" si="1"/>
        <v>5.391430131067908</v>
      </c>
      <c r="F103" s="182">
        <f t="shared" si="28"/>
        <v>0.17911946453666133</v>
      </c>
      <c r="G103" s="58">
        <f t="shared" si="29"/>
        <v>35.58792973549383</v>
      </c>
      <c r="H103" s="60">
        <f t="shared" si="30"/>
        <v>0.8805380723274724</v>
      </c>
      <c r="I103" s="60">
        <f t="shared" si="31"/>
        <v>0.8985716885113182</v>
      </c>
      <c r="J103" s="41">
        <f t="shared" si="32"/>
        <v>5.391430131067909</v>
      </c>
      <c r="K103" s="18">
        <f t="shared" si="33"/>
        <v>13.421224063697137</v>
      </c>
      <c r="L103" s="18">
        <f t="shared" si="34"/>
        <v>98.31059128736827</v>
      </c>
      <c r="M103" s="15">
        <f t="shared" si="35"/>
        <v>9.41942463185029</v>
      </c>
      <c r="N103" s="18">
        <f t="shared" si="25"/>
        <v>1095.9058506500583</v>
      </c>
      <c r="O103" s="18">
        <f t="shared" si="26"/>
        <v>882.9320686276611</v>
      </c>
      <c r="P103" s="11">
        <f t="shared" si="27"/>
        <v>30.362765246941688</v>
      </c>
      <c r="Q103" s="83">
        <f t="shared" si="36"/>
        <v>2130.3519245075768</v>
      </c>
      <c r="R103" s="113">
        <f t="shared" si="53"/>
        <v>1.5418503902164214E-05</v>
      </c>
      <c r="S103" s="62">
        <f t="shared" si="37"/>
        <v>0.03284683946100311</v>
      </c>
      <c r="T103" s="24"/>
      <c r="U103" s="54">
        <f t="shared" si="38"/>
        <v>5.794615112331006</v>
      </c>
      <c r="V103" s="55">
        <f t="shared" si="39"/>
        <v>5.558462898756088</v>
      </c>
      <c r="W103" s="55">
        <f t="shared" si="40"/>
        <v>5.391430131067909</v>
      </c>
      <c r="X103" s="55">
        <f t="shared" si="41"/>
        <v>5.300055800090393</v>
      </c>
      <c r="Y103" s="56">
        <f t="shared" si="42"/>
        <v>5.288263200191781</v>
      </c>
      <c r="Z103" s="103">
        <f t="shared" si="43"/>
        <v>884.6932142065716</v>
      </c>
      <c r="AA103" s="103">
        <f t="shared" si="44"/>
        <v>884.266041771451</v>
      </c>
      <c r="AB103" s="103">
        <f t="shared" si="45"/>
        <v>882.7798886779145</v>
      </c>
      <c r="AC103" s="103">
        <f t="shared" si="46"/>
        <v>881.5506606156445</v>
      </c>
      <c r="AD103" s="103">
        <f t="shared" si="47"/>
        <v>881.3705378667238</v>
      </c>
      <c r="AE103" s="51">
        <f t="shared" si="48"/>
        <v>33.869704760939676</v>
      </c>
      <c r="AF103" s="52">
        <f t="shared" si="49"/>
        <v>31.301939031010487</v>
      </c>
      <c r="AG103" s="52">
        <f t="shared" si="50"/>
        <v>29.54665524599603</v>
      </c>
      <c r="AH103" s="52">
        <f t="shared" si="51"/>
        <v>28.607796958187365</v>
      </c>
      <c r="AI103" s="53">
        <f t="shared" si="52"/>
        <v>28.487730238574876</v>
      </c>
      <c r="AJ103" s="24"/>
      <c r="BY103"/>
    </row>
    <row r="104" spans="1:78" ht="16.5">
      <c r="A104" s="99">
        <v>62</v>
      </c>
      <c r="B104" s="60">
        <v>-1.0272637876497157</v>
      </c>
      <c r="C104" s="58">
        <v>199.61099392532753</v>
      </c>
      <c r="D104" s="60">
        <v>-5.306160216562837</v>
      </c>
      <c r="E104" s="41">
        <f t="shared" si="1"/>
        <v>5.4046838143642235</v>
      </c>
      <c r="F104" s="182">
        <f t="shared" si="28"/>
        <v>0.17121063127495262</v>
      </c>
      <c r="G104" s="58">
        <f t="shared" si="29"/>
        <v>33.26849898755459</v>
      </c>
      <c r="H104" s="60">
        <f t="shared" si="30"/>
        <v>0.8843600360938062</v>
      </c>
      <c r="I104" s="60">
        <f t="shared" si="31"/>
        <v>0.9007806357273707</v>
      </c>
      <c r="J104" s="41">
        <f t="shared" si="32"/>
        <v>5.4046838143642235</v>
      </c>
      <c r="K104" s="18">
        <f t="shared" si="33"/>
        <v>12.262189386707615</v>
      </c>
      <c r="L104" s="18">
        <f t="shared" si="34"/>
        <v>89.30015564341909</v>
      </c>
      <c r="M104" s="15">
        <f t="shared" si="35"/>
        <v>9.501371866285602</v>
      </c>
      <c r="N104" s="18">
        <f t="shared" si="25"/>
        <v>1099.4784094842876</v>
      </c>
      <c r="O104" s="18">
        <f t="shared" si="26"/>
        <v>883.0982675323874</v>
      </c>
      <c r="P104" s="11">
        <f t="shared" si="27"/>
        <v>30.397381168870215</v>
      </c>
      <c r="Q104" s="83">
        <f t="shared" si="36"/>
        <v>2124.037775081957</v>
      </c>
      <c r="R104" s="113">
        <f t="shared" si="53"/>
        <v>7.721255256369162E-06</v>
      </c>
      <c r="S104" s="62">
        <f t="shared" si="37"/>
        <v>0.01640023783557822</v>
      </c>
      <c r="T104" s="24"/>
      <c r="U104" s="54">
        <f t="shared" si="38"/>
        <v>5.762557331400596</v>
      </c>
      <c r="V104" s="55">
        <f t="shared" si="39"/>
        <v>5.553064789380801</v>
      </c>
      <c r="W104" s="55">
        <f t="shared" si="40"/>
        <v>5.4046838143642235</v>
      </c>
      <c r="X104" s="55">
        <f t="shared" si="41"/>
        <v>5.322527851711826</v>
      </c>
      <c r="Y104" s="56">
        <f t="shared" si="42"/>
        <v>5.309671868585977</v>
      </c>
      <c r="Z104" s="103">
        <f t="shared" si="43"/>
        <v>884.7500423008225</v>
      </c>
      <c r="AA104" s="103">
        <f t="shared" si="44"/>
        <v>884.2333719881168</v>
      </c>
      <c r="AB104" s="103">
        <f t="shared" si="45"/>
        <v>882.9337189840427</v>
      </c>
      <c r="AC104" s="103">
        <f t="shared" si="46"/>
        <v>881.8803025377116</v>
      </c>
      <c r="AD104" s="103">
        <f t="shared" si="47"/>
        <v>881.6939018512438</v>
      </c>
      <c r="AE104" s="51">
        <f t="shared" si="48"/>
        <v>33.515210493198474</v>
      </c>
      <c r="AF104" s="52">
        <f t="shared" si="49"/>
        <v>31.244423050038474</v>
      </c>
      <c r="AG104" s="52">
        <f t="shared" si="50"/>
        <v>29.68408940973274</v>
      </c>
      <c r="AH104" s="52">
        <f t="shared" si="51"/>
        <v>28.837293402754767</v>
      </c>
      <c r="AI104" s="53">
        <f t="shared" si="52"/>
        <v>28.70588948862663</v>
      </c>
      <c r="AJ104" s="24"/>
      <c r="BY104"/>
      <c r="BZ104"/>
    </row>
    <row r="105" spans="1:78" s="100" customFormat="1" ht="16.5">
      <c r="A105" s="114">
        <v>62.0015569999999</v>
      </c>
      <c r="B105" s="106">
        <v>-1.0271905463227444</v>
      </c>
      <c r="C105" s="37">
        <v>199.58976147796437</v>
      </c>
      <c r="D105" s="36">
        <v>-5.306179189558554</v>
      </c>
      <c r="E105" s="42">
        <f t="shared" si="1"/>
        <v>5.404688521104532</v>
      </c>
      <c r="F105" s="183">
        <f t="shared" si="28"/>
        <v>0.17119842438712407</v>
      </c>
      <c r="G105" s="37">
        <f t="shared" si="29"/>
        <v>33.26496024632739</v>
      </c>
      <c r="H105" s="105">
        <f t="shared" si="30"/>
        <v>0.884363198259759</v>
      </c>
      <c r="I105" s="105">
        <f t="shared" si="31"/>
        <v>0.9007814201840888</v>
      </c>
      <c r="J105" s="42">
        <f t="shared" si="32"/>
        <v>5.404688521104532</v>
      </c>
      <c r="K105" s="112">
        <f t="shared" si="33"/>
        <v>12.260440922453444</v>
      </c>
      <c r="L105" s="112">
        <f t="shared" si="34"/>
        <v>89.28661962643338</v>
      </c>
      <c r="M105" s="106">
        <f t="shared" si="35"/>
        <v>9.501439813653436</v>
      </c>
      <c r="N105" s="18">
        <f t="shared" si="25"/>
        <v>1099.4796784610055</v>
      </c>
      <c r="O105" s="112">
        <f t="shared" si="26"/>
        <v>883.0983672878308</v>
      </c>
      <c r="P105" s="37">
        <f t="shared" si="27"/>
        <v>30.397278538880936</v>
      </c>
      <c r="Q105" s="84">
        <f t="shared" si="36"/>
        <v>2124.023824650257</v>
      </c>
      <c r="R105" s="107">
        <f>K$32*(A105-A104)/2</f>
        <v>1.2003305287054497E-08</v>
      </c>
      <c r="S105" s="115">
        <f t="shared" si="37"/>
        <v>2.5495306404254148E-05</v>
      </c>
      <c r="T105" s="116"/>
      <c r="U105" s="117">
        <f t="shared" si="38"/>
        <v>5.762495608941722</v>
      </c>
      <c r="V105" s="118">
        <f t="shared" si="39"/>
        <v>5.5530421857089065</v>
      </c>
      <c r="W105" s="118">
        <f t="shared" si="40"/>
        <v>5.404688521104532</v>
      </c>
      <c r="X105" s="118">
        <f t="shared" si="41"/>
        <v>5.322546112976536</v>
      </c>
      <c r="Y105" s="119">
        <f t="shared" si="42"/>
        <v>5.309688772430109</v>
      </c>
      <c r="Z105" s="120">
        <f t="shared" si="43"/>
        <v>884.7501169583331</v>
      </c>
      <c r="AA105" s="120">
        <f t="shared" si="44"/>
        <v>884.2332330339008</v>
      </c>
      <c r="AB105" s="120">
        <f t="shared" si="45"/>
        <v>882.9337725129626</v>
      </c>
      <c r="AC105" s="120">
        <f t="shared" si="46"/>
        <v>881.8805631586863</v>
      </c>
      <c r="AD105" s="120">
        <f t="shared" si="47"/>
        <v>881.6941507752716</v>
      </c>
      <c r="AE105" s="121">
        <f t="shared" si="48"/>
        <v>33.514529760957956</v>
      </c>
      <c r="AF105" s="122">
        <f t="shared" si="49"/>
        <v>31.244182322417732</v>
      </c>
      <c r="AG105" s="122">
        <f t="shared" si="50"/>
        <v>29.68413827276201</v>
      </c>
      <c r="AH105" s="122">
        <f t="shared" si="51"/>
        <v>28.83748026795282</v>
      </c>
      <c r="AI105" s="123">
        <f t="shared" si="52"/>
        <v>28.706062070314168</v>
      </c>
      <c r="AJ105" s="24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</row>
    <row r="106" spans="1:36" ht="30" customHeight="1">
      <c r="A106" s="97">
        <v>67.221915</v>
      </c>
      <c r="B106" s="15">
        <v>-0.8205349218612223</v>
      </c>
      <c r="C106" s="11">
        <v>175.24467176047682</v>
      </c>
      <c r="D106" s="2">
        <v>-4.740800441392237</v>
      </c>
      <c r="E106" s="41">
        <f t="shared" si="1"/>
        <v>4.811285315079394</v>
      </c>
      <c r="F106" s="182">
        <f aca="true" t="shared" si="54" ref="F106:F132">-B106*$E$28*(1-$E$32)/$E$29/$E$33</f>
        <v>0.13675582031020375</v>
      </c>
      <c r="G106" s="58">
        <f aca="true" t="shared" si="55" ref="G106:G153">C106*$E$28*(1-$E$32)/$E$29/$E$33</f>
        <v>29.2074452934128</v>
      </c>
      <c r="H106" s="60">
        <f aca="true" t="shared" si="56" ref="H106:H153">-D106*$E$28*(1-$E$32)/$E$29/$E$33</f>
        <v>0.790133406898706</v>
      </c>
      <c r="I106" s="60">
        <f aca="true" t="shared" si="57" ref="I106:I153">E106*$E$28*(1-$E$32)/$E$29/$E$33</f>
        <v>0.8018808858465657</v>
      </c>
      <c r="J106" s="41">
        <f aca="true" t="shared" si="58" ref="J106:J137">E106*E$28/E$29</f>
        <v>4.811285315079394</v>
      </c>
      <c r="K106" s="18">
        <f aca="true" t="shared" si="59" ref="K106:K137">E$35*E$13/120*F106^2/E$7*E$6*E$9*(E$9-1)*E$4/E$5</f>
        <v>7.823447996850816</v>
      </c>
      <c r="L106" s="18">
        <f aca="true" t="shared" si="60" ref="L106:L137">E$36*E$13/6*F106^2/E$8*E$6*E$4/E$5*(1+(G106*E$4/F106)^2/15)</f>
        <v>58.49405401464771</v>
      </c>
      <c r="M106" s="15">
        <f aca="true" t="shared" si="61" ref="M106:M137">E$37*E$13/8*H106^2/E$8*E$6*E$5/E$4</f>
        <v>7.584534773193213</v>
      </c>
      <c r="N106" s="18">
        <f t="shared" si="25"/>
        <v>941.096558182942</v>
      </c>
      <c r="O106" s="18">
        <f t="shared" si="26"/>
        <v>871.4282360314655</v>
      </c>
      <c r="P106" s="11">
        <f t="shared" si="27"/>
        <v>24.39606177096482</v>
      </c>
      <c r="Q106" s="83">
        <f aca="true" t="shared" si="62" ref="Q106:Q137">SUM(K106:P106)</f>
        <v>1910.8228927700643</v>
      </c>
      <c r="R106" s="113">
        <f>K$32*(A107-A106)/2</f>
        <v>5.998453304357755E-06</v>
      </c>
      <c r="S106" s="62">
        <f aca="true" t="shared" si="63" ref="S106:S116">Q106*R106</f>
        <v>0.011461981895179036</v>
      </c>
      <c r="T106" s="24"/>
      <c r="U106" s="54">
        <f aca="true" t="shared" si="64" ref="U106:U137">SQRT(($B106-$C106*0.8*$E$4)^2+$D106^2)*$E$28/$E$29</f>
        <v>5.104362359808892</v>
      </c>
      <c r="V106" s="55">
        <f aca="true" t="shared" si="65" ref="V106:V137">SQRT(($B106-$C106*0.4*$E$4)^2+$D106^2)*$E$28/$E$29</f>
        <v>4.930976495778536</v>
      </c>
      <c r="W106" s="55">
        <f aca="true" t="shared" si="66" ref="W106:W137">SQRT(($B106)^2+$D106^2)*$E$28/$E$29</f>
        <v>4.811285315079394</v>
      </c>
      <c r="X106" s="55">
        <f aca="true" t="shared" si="67" ref="X106:X137">SQRT(($B106+$C106*0.4*$E$4)^2+$D106^2)*$E$28/$E$29</f>
        <v>4.749350128572178</v>
      </c>
      <c r="Y106" s="56">
        <f aca="true" t="shared" si="68" ref="Y106:Y137">SQRT(($B106+$C106*0.8*$E$4)^2+$D106^2)*$E$28/$E$29</f>
        <v>4.747431935681668</v>
      </c>
      <c r="Z106" s="103">
        <f aca="true" t="shared" si="69" ref="Z106:Z137">$E$38*$E$13*$E$14*$E$16/$E$33*2/3*$E$20/PI()*($E$21*$E$22*LN((U106+$E$22)/($E$32*U106+$E$22))+$E$23*U106*(1-$E$32)+$E$24*U106^2/2*(1-$E$32^2))</f>
        <v>877.9250126400389</v>
      </c>
      <c r="AA106" s="103">
        <f aca="true" t="shared" si="70" ref="AA106:AA137">$E$38*$E$13*$E$14*$E$16/$E$33*2/3*$E$20/PI()*($E$21*$E$22*LN((V106+$E$22)/($E$32*V106+$E$22))+$E$23*V106*(1-$E$32)+$E$24*V106^2/2*(1-$E$32^2))</f>
        <v>873.5779107695765</v>
      </c>
      <c r="AB106" s="103">
        <f aca="true" t="shared" si="71" ref="AB106:AB137">$E$38*$E$13*$E$14*$E$16/$E$33*2/3*$E$20/PI()*($E$21*$E$22*LN((W106+$E$22)/($E$32*W106+$E$22))+$E$23*W106*(1-$E$32)+$E$24*W106^2/2*(1-$E$32^2))</f>
        <v>869.9527127257687</v>
      </c>
      <c r="AC106" s="103">
        <f aca="true" t="shared" si="72" ref="AC106:AC137">$E$38*$E$13*$E$14*$E$16/$E$33*2/3*$E$20/PI()*($E$21*$E$22*LN((X106+$E$22)/($E$32*X106+$E$22))+$E$23*X106*(1-$E$32)+$E$24*X106^2/2*(1-$E$32^2))</f>
        <v>867.8760254803796</v>
      </c>
      <c r="AD106" s="103">
        <f aca="true" t="shared" si="73" ref="AD106:AD137">$E$38*$E$13*$E$14*$E$16/$E$33*2/3*$E$20/PI()*($E$21*$E$22*LN((Y106+$E$22)/($E$32*Y106+$E$22))+$E$23*Y106*(1-$E$32)+$E$24*Y106^2/2*(1-$E$32^2))</f>
        <v>867.8095185415638</v>
      </c>
      <c r="AE106" s="51">
        <f aca="true" t="shared" si="74" ref="AE106:AE137">1/9/PI()*$E$20/$E$33*$E$27^2*U106*(3*U106+4*$E$26)/($E$25*$E$26*$E$13*$E$14*$E$16*16*$E$4^2*$E$5^2)</f>
        <v>26.647893940668055</v>
      </c>
      <c r="AF106" s="52">
        <f aca="true" t="shared" si="75" ref="AF106:AF137">1/9/PI()*$E$20/$E$33*$E$27^2*V106*(3*V106+4*$E$26)/($E$25*$E$26*$E$13*$E$14*$E$16*16*$E$4^2*$E$5^2)</f>
        <v>24.96929481419524</v>
      </c>
      <c r="AG106" s="52">
        <f aca="true" t="shared" si="76" ref="AG106:AG137">1/9/PI()*$E$20/$E$33*$E$27^2*W106*(3*W106+4*$E$26)/($E$25*$E$26*$E$13*$E$14*$E$16*16*$E$4^2*$E$5^2)</f>
        <v>23.842262649838005</v>
      </c>
      <c r="AH106" s="52">
        <f aca="true" t="shared" si="77" ref="AH106:AH137">1/9/PI()*$E$20/$E$33*$E$27^2*X106*(3*X106+4*$E$26)/($E$25*$E$26*$E$13*$E$14*$E$16*16*$E$4^2*$E$5^2)</f>
        <v>23.269246753946646</v>
      </c>
      <c r="AI106" s="53">
        <f aca="true" t="shared" si="78" ref="AI106:AI137">1/9/PI()*$E$20/$E$33*$E$27^2*Y106*(3*Y106+4*$E$26)/($E$25*$E$26*$E$13*$E$14*$E$16*16*$E$4^2*$E$5^2)</f>
        <v>23.251610696176165</v>
      </c>
      <c r="AJ106" s="24"/>
    </row>
    <row r="107" spans="1:64" ht="16.5" customHeight="1">
      <c r="A107" s="97">
        <v>68</v>
      </c>
      <c r="B107" s="15">
        <v>-0.7980961312373012</v>
      </c>
      <c r="C107" s="11">
        <v>178.52233149271646</v>
      </c>
      <c r="D107" s="5">
        <v>-4.788429729859255</v>
      </c>
      <c r="E107" s="41">
        <f aca="true" t="shared" si="79" ref="E107:E116">SQRT(B107^2+D107^2)</f>
        <v>4.854484186038299</v>
      </c>
      <c r="F107" s="182">
        <f t="shared" si="54"/>
        <v>0.1330160218728835</v>
      </c>
      <c r="G107" s="58">
        <f t="shared" si="55"/>
        <v>29.753721915452743</v>
      </c>
      <c r="H107" s="60">
        <f t="shared" si="56"/>
        <v>0.7980716216432091</v>
      </c>
      <c r="I107" s="60">
        <f t="shared" si="57"/>
        <v>0.8090806976730499</v>
      </c>
      <c r="J107" s="41">
        <f t="shared" si="58"/>
        <v>4.854484186038299</v>
      </c>
      <c r="K107" s="18">
        <f t="shared" si="59"/>
        <v>7.401410172351402</v>
      </c>
      <c r="L107" s="18">
        <f t="shared" si="60"/>
        <v>56.14751263085846</v>
      </c>
      <c r="M107" s="15">
        <f t="shared" si="61"/>
        <v>7.737699058386946</v>
      </c>
      <c r="N107" s="18">
        <f t="shared" si="25"/>
        <v>952.5108968108237</v>
      </c>
      <c r="O107" s="18">
        <f aca="true" t="shared" si="80" ref="O107:O153">(Z107+AA107+AB107+AC107+AD107)/5</f>
        <v>872.7656595517841</v>
      </c>
      <c r="P107" s="11">
        <f aca="true" t="shared" si="81" ref="P107:P153">(AE107+AF107+AG107+AH107+AI107)/5</f>
        <v>24.820495789426758</v>
      </c>
      <c r="Q107" s="83">
        <f t="shared" si="62"/>
        <v>1921.3836740136314</v>
      </c>
      <c r="R107" s="113">
        <f aca="true" t="shared" si="82" ref="R107:R115">K$32*(A108-A106)/2</f>
        <v>1.3707705255439863E-05</v>
      </c>
      <c r="S107" s="62">
        <f t="shared" si="63"/>
        <v>0.02633776108599301</v>
      </c>
      <c r="T107" s="24"/>
      <c r="U107" s="54">
        <f t="shared" si="64"/>
        <v>5.147747885172851</v>
      </c>
      <c r="V107" s="55">
        <f t="shared" si="65"/>
        <v>4.973415959116252</v>
      </c>
      <c r="W107" s="55">
        <f t="shared" si="66"/>
        <v>4.854484186038299</v>
      </c>
      <c r="X107" s="55">
        <f t="shared" si="67"/>
        <v>4.795076591631529</v>
      </c>
      <c r="Y107" s="56">
        <f t="shared" si="68"/>
        <v>4.797404998928316</v>
      </c>
      <c r="Z107" s="103">
        <f t="shared" si="69"/>
        <v>878.8458193150668</v>
      </c>
      <c r="AA107" s="103">
        <f t="shared" si="70"/>
        <v>874.7407252250782</v>
      </c>
      <c r="AB107" s="103">
        <f t="shared" si="71"/>
        <v>871.3200472293504</v>
      </c>
      <c r="AC107" s="103">
        <f t="shared" si="72"/>
        <v>869.4224799596873</v>
      </c>
      <c r="AD107" s="103">
        <f t="shared" si="73"/>
        <v>869.4992260297383</v>
      </c>
      <c r="AE107" s="51">
        <f t="shared" si="74"/>
        <v>27.076429621958557</v>
      </c>
      <c r="AF107" s="52">
        <f t="shared" si="75"/>
        <v>25.375136375645514</v>
      </c>
      <c r="AG107" s="52">
        <f t="shared" si="76"/>
        <v>24.246041216724937</v>
      </c>
      <c r="AH107" s="52">
        <f t="shared" si="77"/>
        <v>23.691631273777745</v>
      </c>
      <c r="AI107" s="53">
        <f t="shared" si="78"/>
        <v>23.71324045902703</v>
      </c>
      <c r="AJ107" s="101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35" ht="16.5">
      <c r="A108" s="97">
        <v>69</v>
      </c>
      <c r="B108" s="15">
        <v>-0.7662941472363514</v>
      </c>
      <c r="C108" s="11">
        <v>180.69875563380634</v>
      </c>
      <c r="D108" s="5">
        <v>-4.879189941848699</v>
      </c>
      <c r="E108" s="41">
        <f t="shared" si="79"/>
        <v>4.938997996428648</v>
      </c>
      <c r="F108" s="182">
        <f t="shared" si="54"/>
        <v>0.12771569120605855</v>
      </c>
      <c r="G108" s="58">
        <f t="shared" si="55"/>
        <v>30.11645927230106</v>
      </c>
      <c r="H108" s="60">
        <f t="shared" si="56"/>
        <v>0.8131983236414497</v>
      </c>
      <c r="I108" s="60">
        <f t="shared" si="57"/>
        <v>0.823166332738108</v>
      </c>
      <c r="J108" s="41">
        <f t="shared" si="58"/>
        <v>4.938997996428648</v>
      </c>
      <c r="K108" s="18">
        <f t="shared" si="59"/>
        <v>6.82330961944444</v>
      </c>
      <c r="L108" s="18">
        <f t="shared" si="60"/>
        <v>52.70160289335292</v>
      </c>
      <c r="M108" s="15">
        <f t="shared" si="61"/>
        <v>8.033800591486761</v>
      </c>
      <c r="N108" s="18">
        <f aca="true" t="shared" si="83" ref="N108:N153">E$13*E$14*(E$11/E$10)^2*J108*(1-E$32)/E$33^2*(E$19/2/PI())^2/E$18*LN((E$17+E$18*J108)/(E$17+E$18*E$32*J108))</f>
        <v>974.8973848968169</v>
      </c>
      <c r="O108" s="18">
        <f t="shared" si="80"/>
        <v>875.1091670739976</v>
      </c>
      <c r="P108" s="11">
        <f t="shared" si="81"/>
        <v>25.63378182919191</v>
      </c>
      <c r="Q108" s="83">
        <f t="shared" si="62"/>
        <v>1943.1990469042905</v>
      </c>
      <c r="R108" s="113">
        <f t="shared" si="82"/>
        <v>1.5418503902164214E-05</v>
      </c>
      <c r="S108" s="62">
        <f t="shared" si="63"/>
        <v>0.029961222087375585</v>
      </c>
      <c r="T108" s="24"/>
      <c r="U108" s="54">
        <f t="shared" si="64"/>
        <v>5.225628010120383</v>
      </c>
      <c r="V108" s="55">
        <f t="shared" si="65"/>
        <v>5.054240114320206</v>
      </c>
      <c r="W108" s="55">
        <f t="shared" si="66"/>
        <v>4.938997996428648</v>
      </c>
      <c r="X108" s="55">
        <f t="shared" si="67"/>
        <v>4.883877796047186</v>
      </c>
      <c r="Y108" s="56">
        <f t="shared" si="68"/>
        <v>4.890912643586379</v>
      </c>
      <c r="Z108" s="103">
        <f t="shared" si="69"/>
        <v>880.3314386872214</v>
      </c>
      <c r="AA108" s="103">
        <f t="shared" si="70"/>
        <v>876.7781047898804</v>
      </c>
      <c r="AB108" s="103">
        <f t="shared" si="71"/>
        <v>873.802608436227</v>
      </c>
      <c r="AC108" s="103">
        <f t="shared" si="72"/>
        <v>872.2123479271098</v>
      </c>
      <c r="AD108" s="103">
        <f t="shared" si="73"/>
        <v>872.4213355295491</v>
      </c>
      <c r="AE108" s="51">
        <f t="shared" si="74"/>
        <v>27.854225294207748</v>
      </c>
      <c r="AF108" s="52">
        <f t="shared" si="75"/>
        <v>26.15705686837513</v>
      </c>
      <c r="AG108" s="52">
        <f t="shared" si="76"/>
        <v>25.045753344873248</v>
      </c>
      <c r="AH108" s="52">
        <f t="shared" si="77"/>
        <v>24.52271266473878</v>
      </c>
      <c r="AI108" s="53">
        <f t="shared" si="78"/>
        <v>24.58916097376465</v>
      </c>
    </row>
    <row r="109" spans="1:35" ht="16.5">
      <c r="A109" s="97">
        <v>70</v>
      </c>
      <c r="B109" s="15">
        <v>-0.731426453042527</v>
      </c>
      <c r="C109" s="11">
        <v>180.37025425008574</v>
      </c>
      <c r="D109" s="5">
        <v>-5.0152323516828385</v>
      </c>
      <c r="E109" s="41">
        <f t="shared" si="79"/>
        <v>5.068287698777226</v>
      </c>
      <c r="F109" s="182">
        <f t="shared" si="54"/>
        <v>0.12190440884042116</v>
      </c>
      <c r="G109" s="58">
        <f t="shared" si="55"/>
        <v>30.061709041680952</v>
      </c>
      <c r="H109" s="60">
        <f t="shared" si="56"/>
        <v>0.8358720586138065</v>
      </c>
      <c r="I109" s="60">
        <f t="shared" si="57"/>
        <v>0.844714616462871</v>
      </c>
      <c r="J109" s="41">
        <f t="shared" si="58"/>
        <v>5.068287698777226</v>
      </c>
      <c r="K109" s="18">
        <f t="shared" si="59"/>
        <v>6.216492124654304</v>
      </c>
      <c r="L109" s="18">
        <f t="shared" si="60"/>
        <v>48.81472327743482</v>
      </c>
      <c r="M109" s="15">
        <f t="shared" si="61"/>
        <v>8.488045801202551</v>
      </c>
      <c r="N109" s="18">
        <f t="shared" si="83"/>
        <v>1009.2822583345387</v>
      </c>
      <c r="O109" s="18">
        <f t="shared" si="80"/>
        <v>878.1455369356729</v>
      </c>
      <c r="P109" s="11">
        <f t="shared" si="81"/>
        <v>26.879268471008896</v>
      </c>
      <c r="Q109" s="83">
        <f t="shared" si="62"/>
        <v>1977.8263249445122</v>
      </c>
      <c r="R109" s="113">
        <f t="shared" si="82"/>
        <v>1.5418503902164214E-05</v>
      </c>
      <c r="S109" s="62">
        <f t="shared" si="63"/>
        <v>0.030495122908960066</v>
      </c>
      <c r="T109" s="24"/>
      <c r="U109" s="54">
        <f t="shared" si="64"/>
        <v>5.340095307111578</v>
      </c>
      <c r="V109" s="55">
        <f t="shared" si="65"/>
        <v>5.176686762072804</v>
      </c>
      <c r="W109" s="55">
        <f t="shared" si="66"/>
        <v>5.068287698777226</v>
      </c>
      <c r="X109" s="55">
        <f t="shared" si="67"/>
        <v>5.018464006437159</v>
      </c>
      <c r="Y109" s="56">
        <f t="shared" si="68"/>
        <v>5.028956968557801</v>
      </c>
      <c r="Z109" s="103">
        <f t="shared" si="69"/>
        <v>882.1255784368303</v>
      </c>
      <c r="AA109" s="103">
        <f t="shared" si="70"/>
        <v>879.4229252196108</v>
      </c>
      <c r="AB109" s="103">
        <f t="shared" si="71"/>
        <v>877.10853732486</v>
      </c>
      <c r="AC109" s="103">
        <f t="shared" si="72"/>
        <v>875.9049144925375</v>
      </c>
      <c r="AD109" s="103">
        <f t="shared" si="73"/>
        <v>876.1657292045254</v>
      </c>
      <c r="AE109" s="51">
        <f t="shared" si="74"/>
        <v>29.01733782921976</v>
      </c>
      <c r="AF109" s="52">
        <f t="shared" si="75"/>
        <v>27.36416351288986</v>
      </c>
      <c r="AG109" s="52">
        <f t="shared" si="76"/>
        <v>26.294163609538852</v>
      </c>
      <c r="AH109" s="52">
        <f t="shared" si="77"/>
        <v>25.809488645287917</v>
      </c>
      <c r="AI109" s="53">
        <f t="shared" si="78"/>
        <v>25.911188758108093</v>
      </c>
    </row>
    <row r="110" spans="1:35" ht="16.5">
      <c r="A110" s="97">
        <v>71</v>
      </c>
      <c r="B110" s="15">
        <v>-0.6969850538998426</v>
      </c>
      <c r="C110" s="11">
        <v>177.40660729651202</v>
      </c>
      <c r="D110" s="5">
        <v>-5.151499390229846</v>
      </c>
      <c r="E110" s="41">
        <f t="shared" si="79"/>
        <v>5.198435739037104</v>
      </c>
      <c r="F110" s="182">
        <f t="shared" si="54"/>
        <v>0.11616417564997376</v>
      </c>
      <c r="G110" s="58">
        <f t="shared" si="55"/>
        <v>29.567767882752005</v>
      </c>
      <c r="H110" s="60">
        <f t="shared" si="56"/>
        <v>0.8585832317049743</v>
      </c>
      <c r="I110" s="60">
        <f t="shared" si="57"/>
        <v>0.866405956506184</v>
      </c>
      <c r="J110" s="41">
        <f t="shared" si="58"/>
        <v>5.198435739037104</v>
      </c>
      <c r="K110" s="18">
        <f t="shared" si="59"/>
        <v>5.6448316211553875</v>
      </c>
      <c r="L110" s="18">
        <f t="shared" si="60"/>
        <v>44.880564248545234</v>
      </c>
      <c r="M110" s="15">
        <f t="shared" si="61"/>
        <v>8.95556320199145</v>
      </c>
      <c r="N110" s="18">
        <f t="shared" si="83"/>
        <v>1044.0568591654599</v>
      </c>
      <c r="O110" s="18">
        <f t="shared" si="80"/>
        <v>880.5938128200744</v>
      </c>
      <c r="P110" s="11">
        <f t="shared" si="81"/>
        <v>28.146707441874504</v>
      </c>
      <c r="Q110" s="83">
        <f t="shared" si="62"/>
        <v>2012.2783384991008</v>
      </c>
      <c r="R110" s="113">
        <f t="shared" si="82"/>
        <v>1.5418503902164214E-05</v>
      </c>
      <c r="S110" s="62">
        <f t="shared" si="63"/>
        <v>0.031026321414388908</v>
      </c>
      <c r="T110" s="24"/>
      <c r="U110" s="54">
        <f t="shared" si="64"/>
        <v>5.450868412659989</v>
      </c>
      <c r="V110" s="55">
        <f t="shared" si="65"/>
        <v>5.2984681540957155</v>
      </c>
      <c r="W110" s="55">
        <f t="shared" si="66"/>
        <v>5.198435739037104</v>
      </c>
      <c r="X110" s="55">
        <f t="shared" si="67"/>
        <v>5.153821350311802</v>
      </c>
      <c r="Y110" s="56">
        <f t="shared" si="68"/>
        <v>5.166060966932257</v>
      </c>
      <c r="Z110" s="103">
        <f t="shared" si="69"/>
        <v>883.4213733230729</v>
      </c>
      <c r="AA110" s="103">
        <f t="shared" si="70"/>
        <v>881.5266967935103</v>
      </c>
      <c r="AB110" s="103">
        <f t="shared" si="71"/>
        <v>879.8371264447175</v>
      </c>
      <c r="AC110" s="103">
        <f t="shared" si="72"/>
        <v>878.9693977564895</v>
      </c>
      <c r="AD110" s="103">
        <f t="shared" si="73"/>
        <v>879.2144697825822</v>
      </c>
      <c r="AE110" s="51">
        <f t="shared" si="74"/>
        <v>30.16548424559831</v>
      </c>
      <c r="AF110" s="52">
        <f t="shared" si="75"/>
        <v>28.591617634934202</v>
      </c>
      <c r="AG110" s="52">
        <f t="shared" si="76"/>
        <v>27.58140682665385</v>
      </c>
      <c r="AH110" s="52">
        <f t="shared" si="77"/>
        <v>27.13669133327565</v>
      </c>
      <c r="AI110" s="53">
        <f t="shared" si="78"/>
        <v>27.2583371689105</v>
      </c>
    </row>
    <row r="111" spans="1:76" ht="16.5">
      <c r="A111" s="97">
        <v>72</v>
      </c>
      <c r="B111" s="15">
        <v>-0.6620538618289764</v>
      </c>
      <c r="C111" s="11">
        <v>172.84557587970914</v>
      </c>
      <c r="D111" s="5">
        <v>-5.28792964372234</v>
      </c>
      <c r="E111" s="41">
        <f t="shared" si="79"/>
        <v>5.329213378437773</v>
      </c>
      <c r="F111" s="182">
        <f t="shared" si="54"/>
        <v>0.1103423103048294</v>
      </c>
      <c r="G111" s="58">
        <f t="shared" si="55"/>
        <v>28.807595979951525</v>
      </c>
      <c r="H111" s="60">
        <f t="shared" si="56"/>
        <v>0.8813216072870568</v>
      </c>
      <c r="I111" s="60">
        <f t="shared" si="57"/>
        <v>0.8882022297396288</v>
      </c>
      <c r="J111" s="41">
        <f t="shared" si="58"/>
        <v>5.329213378437773</v>
      </c>
      <c r="K111" s="18">
        <f t="shared" si="59"/>
        <v>5.093199736042115</v>
      </c>
      <c r="L111" s="18">
        <f t="shared" si="60"/>
        <v>40.91926898902547</v>
      </c>
      <c r="M111" s="15">
        <f t="shared" si="61"/>
        <v>9.436195586853108</v>
      </c>
      <c r="N111" s="18">
        <f t="shared" si="83"/>
        <v>1079.1552898940522</v>
      </c>
      <c r="O111" s="18">
        <f t="shared" si="80"/>
        <v>882.4678222523311</v>
      </c>
      <c r="P111" s="11">
        <f t="shared" si="81"/>
        <v>29.441680028887582</v>
      </c>
      <c r="Q111" s="83">
        <f t="shared" si="62"/>
        <v>2046.5134564871917</v>
      </c>
      <c r="R111" s="113">
        <f t="shared" si="82"/>
        <v>1.5418503902164214E-05</v>
      </c>
      <c r="S111" s="62">
        <f t="shared" si="63"/>
        <v>0.03155417571467934</v>
      </c>
      <c r="T111" s="24"/>
      <c r="U111" s="54">
        <f t="shared" si="64"/>
        <v>5.560246820470538</v>
      </c>
      <c r="V111" s="55">
        <f t="shared" si="65"/>
        <v>5.420264905229575</v>
      </c>
      <c r="W111" s="55">
        <f t="shared" si="66"/>
        <v>5.329213378437773</v>
      </c>
      <c r="X111" s="55">
        <f t="shared" si="67"/>
        <v>5.289619596409844</v>
      </c>
      <c r="Y111" s="56">
        <f t="shared" si="68"/>
        <v>5.302636360177084</v>
      </c>
      <c r="Z111" s="103">
        <f t="shared" si="69"/>
        <v>884.2766128751978</v>
      </c>
      <c r="AA111" s="103">
        <f t="shared" si="70"/>
        <v>883.106641183053</v>
      </c>
      <c r="AB111" s="103">
        <f t="shared" si="71"/>
        <v>881.9749299428702</v>
      </c>
      <c r="AC111" s="103">
        <f t="shared" si="72"/>
        <v>881.3915058531699</v>
      </c>
      <c r="AD111" s="103">
        <f t="shared" si="73"/>
        <v>881.5894214073642</v>
      </c>
      <c r="AE111" s="51">
        <f t="shared" si="74"/>
        <v>31.320958018113846</v>
      </c>
      <c r="AF111" s="52">
        <f t="shared" si="75"/>
        <v>29.84606406990131</v>
      </c>
      <c r="AG111" s="52">
        <f t="shared" si="76"/>
        <v>28.9057458698957</v>
      </c>
      <c r="AH111" s="52">
        <f t="shared" si="77"/>
        <v>28.501527622986387</v>
      </c>
      <c r="AI111" s="53">
        <f t="shared" si="78"/>
        <v>28.63410456354067</v>
      </c>
      <c r="BX111" s="2"/>
    </row>
    <row r="112" spans="1:76" ht="16.5">
      <c r="A112" s="97">
        <v>73</v>
      </c>
      <c r="B112" s="15">
        <v>-0.6257465113066765</v>
      </c>
      <c r="C112" s="11">
        <v>165.73819309235546</v>
      </c>
      <c r="D112" s="5">
        <v>-5.430904459922626</v>
      </c>
      <c r="E112" s="41">
        <f t="shared" si="79"/>
        <v>5.466834728544476</v>
      </c>
      <c r="F112" s="182">
        <f t="shared" si="54"/>
        <v>0.10429108521777943</v>
      </c>
      <c r="G112" s="58">
        <f t="shared" si="55"/>
        <v>27.623032182059248</v>
      </c>
      <c r="H112" s="60">
        <f t="shared" si="56"/>
        <v>0.9051507433204377</v>
      </c>
      <c r="I112" s="60">
        <f t="shared" si="57"/>
        <v>0.9111391214240792</v>
      </c>
      <c r="J112" s="41">
        <f t="shared" si="58"/>
        <v>5.466834728544476</v>
      </c>
      <c r="K112" s="18">
        <f t="shared" si="59"/>
        <v>4.549890402148091</v>
      </c>
      <c r="L112" s="18">
        <f t="shared" si="60"/>
        <v>36.77845659529533</v>
      </c>
      <c r="M112" s="15">
        <f t="shared" si="61"/>
        <v>9.95336483610546</v>
      </c>
      <c r="N112" s="18">
        <f t="shared" si="83"/>
        <v>1116.2510602608397</v>
      </c>
      <c r="O112" s="18">
        <f t="shared" si="80"/>
        <v>883.8167916931827</v>
      </c>
      <c r="P112" s="11">
        <f t="shared" si="81"/>
        <v>30.82494371777907</v>
      </c>
      <c r="Q112" s="83">
        <f t="shared" si="62"/>
        <v>2082.1745075053504</v>
      </c>
      <c r="R112" s="113">
        <f t="shared" si="82"/>
        <v>1.5418503902164214E-05</v>
      </c>
      <c r="S112" s="62">
        <f t="shared" si="63"/>
        <v>0.0321040157689581</v>
      </c>
      <c r="T112" s="24"/>
      <c r="U112" s="54">
        <f t="shared" si="64"/>
        <v>5.672834901489549</v>
      </c>
      <c r="V112" s="55">
        <f t="shared" si="65"/>
        <v>5.54770190607042</v>
      </c>
      <c r="W112" s="55">
        <f t="shared" si="66"/>
        <v>5.466834728544476</v>
      </c>
      <c r="X112" s="55">
        <f t="shared" si="67"/>
        <v>5.432210632087608</v>
      </c>
      <c r="Y112" s="56">
        <f t="shared" si="68"/>
        <v>5.444711897341722</v>
      </c>
      <c r="Z112" s="103">
        <f t="shared" si="69"/>
        <v>884.7174532097598</v>
      </c>
      <c r="AA112" s="103">
        <f t="shared" si="70"/>
        <v>884.1999003695446</v>
      </c>
      <c r="AB112" s="103">
        <f t="shared" si="71"/>
        <v>883.5724731370683</v>
      </c>
      <c r="AC112" s="103">
        <f t="shared" si="72"/>
        <v>883.2334210026268</v>
      </c>
      <c r="AD112" s="103">
        <f t="shared" si="73"/>
        <v>883.3607107469147</v>
      </c>
      <c r="AE112" s="51">
        <f t="shared" si="74"/>
        <v>32.532946048228474</v>
      </c>
      <c r="AF112" s="52">
        <f t="shared" si="75"/>
        <v>31.18733460288951</v>
      </c>
      <c r="AG112" s="52">
        <f t="shared" si="76"/>
        <v>30.332803247553066</v>
      </c>
      <c r="AH112" s="52">
        <f t="shared" si="77"/>
        <v>29.970544435448893</v>
      </c>
      <c r="AI112" s="53">
        <f t="shared" si="78"/>
        <v>30.1010902547754</v>
      </c>
      <c r="BX112" s="2"/>
    </row>
    <row r="113" spans="1:76" ht="16.5">
      <c r="A113" s="97">
        <v>74</v>
      </c>
      <c r="B113" s="4">
        <v>-0.5877683080617899</v>
      </c>
      <c r="C113" s="11">
        <v>155.88937632883582</v>
      </c>
      <c r="D113" s="5">
        <v>-5.58243286267103</v>
      </c>
      <c r="E113" s="41">
        <f t="shared" si="79"/>
        <v>5.613290322991613</v>
      </c>
      <c r="F113" s="182">
        <f t="shared" si="54"/>
        <v>0.09796138467696498</v>
      </c>
      <c r="G113" s="58">
        <f t="shared" si="55"/>
        <v>25.98156272147264</v>
      </c>
      <c r="H113" s="60">
        <f t="shared" si="56"/>
        <v>0.9304054771118383</v>
      </c>
      <c r="I113" s="60">
        <f t="shared" si="57"/>
        <v>0.9355483871652689</v>
      </c>
      <c r="J113" s="41">
        <f t="shared" si="58"/>
        <v>5.613290322991613</v>
      </c>
      <c r="K113" s="18">
        <f t="shared" si="59"/>
        <v>4.014360703732011</v>
      </c>
      <c r="L113" s="18">
        <f t="shared" si="60"/>
        <v>32.46838904305219</v>
      </c>
      <c r="M113" s="15">
        <f t="shared" si="61"/>
        <v>10.516533633184826</v>
      </c>
      <c r="N113" s="18">
        <f t="shared" si="83"/>
        <v>1155.9003989787498</v>
      </c>
      <c r="O113" s="18">
        <f t="shared" si="80"/>
        <v>884.567562565671</v>
      </c>
      <c r="P113" s="11">
        <f t="shared" si="81"/>
        <v>32.32392729075642</v>
      </c>
      <c r="Q113" s="83">
        <f t="shared" si="62"/>
        <v>2119.791172215146</v>
      </c>
      <c r="R113" s="113">
        <f t="shared" si="82"/>
        <v>1.5418503902164214E-05</v>
      </c>
      <c r="S113" s="62">
        <f t="shared" si="63"/>
        <v>0.03268400846057248</v>
      </c>
      <c r="T113" s="24"/>
      <c r="U113" s="54">
        <f t="shared" si="64"/>
        <v>5.791171143530922</v>
      </c>
      <c r="V113" s="55">
        <f t="shared" si="65"/>
        <v>5.682980899158017</v>
      </c>
      <c r="W113" s="55">
        <f t="shared" si="66"/>
        <v>5.613290322991613</v>
      </c>
      <c r="X113" s="55">
        <f t="shared" si="67"/>
        <v>5.583541193871009</v>
      </c>
      <c r="Y113" s="56">
        <f t="shared" si="68"/>
        <v>5.594370736783939</v>
      </c>
      <c r="Z113" s="103">
        <f t="shared" si="69"/>
        <v>884.7010466879453</v>
      </c>
      <c r="AA113" s="103">
        <f t="shared" si="70"/>
        <v>884.7353065052125</v>
      </c>
      <c r="AB113" s="103">
        <f t="shared" si="71"/>
        <v>884.5398043517375</v>
      </c>
      <c r="AC113" s="103">
        <f t="shared" si="72"/>
        <v>884.404377352127</v>
      </c>
      <c r="AD113" s="103">
        <f t="shared" si="73"/>
        <v>884.4572779313326</v>
      </c>
      <c r="AE113" s="51">
        <f t="shared" si="74"/>
        <v>33.83153228008625</v>
      </c>
      <c r="AF113" s="52">
        <f t="shared" si="75"/>
        <v>32.643292162779545</v>
      </c>
      <c r="AG113" s="52">
        <f t="shared" si="76"/>
        <v>31.889103433423067</v>
      </c>
      <c r="AH113" s="52">
        <f t="shared" si="77"/>
        <v>31.569835603902984</v>
      </c>
      <c r="AI113" s="53">
        <f t="shared" si="78"/>
        <v>31.685872973590236</v>
      </c>
      <c r="BX113" s="2"/>
    </row>
    <row r="114" spans="1:76" ht="16.5">
      <c r="A114" s="97">
        <v>75</v>
      </c>
      <c r="B114" s="4">
        <v>-0.548516800716131</v>
      </c>
      <c r="C114" s="11">
        <v>143.7809614383361</v>
      </c>
      <c r="D114" s="5">
        <v>-5.736223522029907</v>
      </c>
      <c r="E114" s="41">
        <f t="shared" si="79"/>
        <v>5.762389346040153</v>
      </c>
      <c r="F114" s="182">
        <f t="shared" si="54"/>
        <v>0.09141946678602182</v>
      </c>
      <c r="G114" s="58">
        <f t="shared" si="55"/>
        <v>23.963493573056017</v>
      </c>
      <c r="H114" s="60">
        <f t="shared" si="56"/>
        <v>0.9560372536716512</v>
      </c>
      <c r="I114" s="60">
        <f t="shared" si="57"/>
        <v>0.9603982243400255</v>
      </c>
      <c r="J114" s="41">
        <f t="shared" si="58"/>
        <v>5.762389346040153</v>
      </c>
      <c r="K114" s="18">
        <f t="shared" si="59"/>
        <v>3.4961006735409037</v>
      </c>
      <c r="L114" s="18">
        <f t="shared" si="60"/>
        <v>28.135586070062157</v>
      </c>
      <c r="M114" s="15">
        <f t="shared" si="61"/>
        <v>11.103955937069063</v>
      </c>
      <c r="N114" s="18">
        <f t="shared" si="83"/>
        <v>1196.4389845925089</v>
      </c>
      <c r="O114" s="18">
        <f t="shared" si="80"/>
        <v>884.6177152796597</v>
      </c>
      <c r="P114" s="11">
        <f t="shared" si="81"/>
        <v>33.882787899899014</v>
      </c>
      <c r="Q114" s="83">
        <f t="shared" si="62"/>
        <v>2157.6751304527397</v>
      </c>
      <c r="R114" s="113">
        <f t="shared" si="82"/>
        <v>1.5418503902164214E-05</v>
      </c>
      <c r="S114" s="62">
        <f t="shared" si="63"/>
        <v>0.03326812241848825</v>
      </c>
      <c r="T114" s="24"/>
      <c r="U114" s="54">
        <f t="shared" si="64"/>
        <v>5.911185970102451</v>
      </c>
      <c r="V114" s="55">
        <f t="shared" si="65"/>
        <v>5.820692102149259</v>
      </c>
      <c r="W114" s="55">
        <f t="shared" si="66"/>
        <v>5.762389346040153</v>
      </c>
      <c r="X114" s="55">
        <f t="shared" si="67"/>
        <v>5.737259176221602</v>
      </c>
      <c r="Y114" s="56">
        <f t="shared" si="68"/>
        <v>5.745736870704094</v>
      </c>
      <c r="Z114" s="103">
        <f t="shared" si="69"/>
        <v>884.1830227581413</v>
      </c>
      <c r="AA114" s="103">
        <f t="shared" si="70"/>
        <v>884.620417423083</v>
      </c>
      <c r="AB114" s="103">
        <f t="shared" si="71"/>
        <v>884.7502451775405</v>
      </c>
      <c r="AC114" s="103">
        <f t="shared" si="72"/>
        <v>884.7694463542836</v>
      </c>
      <c r="AD114" s="103">
        <f t="shared" si="73"/>
        <v>884.7654446852507</v>
      </c>
      <c r="AE114" s="51">
        <f t="shared" si="74"/>
        <v>35.17441616262894</v>
      </c>
      <c r="AF114" s="52">
        <f t="shared" si="75"/>
        <v>34.15943495809255</v>
      </c>
      <c r="AG114" s="52">
        <f t="shared" si="76"/>
        <v>33.51335781175682</v>
      </c>
      <c r="AH114" s="52">
        <f t="shared" si="77"/>
        <v>33.236776633888404</v>
      </c>
      <c r="AI114" s="53">
        <f t="shared" si="78"/>
        <v>33.32995393312841</v>
      </c>
      <c r="BX114" s="2"/>
    </row>
    <row r="115" spans="1:76" ht="16.5">
      <c r="A115" s="97">
        <v>76</v>
      </c>
      <c r="B115" s="4">
        <v>-0.5034363303612066</v>
      </c>
      <c r="C115" s="11">
        <v>128.17012441122077</v>
      </c>
      <c r="D115" s="5">
        <v>-5.84377046827651</v>
      </c>
      <c r="E115" s="41">
        <f t="shared" si="79"/>
        <v>5.865415707742139</v>
      </c>
      <c r="F115" s="182">
        <f t="shared" si="54"/>
        <v>0.0839060550602011</v>
      </c>
      <c r="G115" s="58">
        <f t="shared" si="55"/>
        <v>21.36168740187013</v>
      </c>
      <c r="H115" s="60">
        <f t="shared" si="56"/>
        <v>0.9739617447127518</v>
      </c>
      <c r="I115" s="60">
        <f t="shared" si="57"/>
        <v>0.97756928462369</v>
      </c>
      <c r="J115" s="41">
        <f t="shared" si="58"/>
        <v>5.86541570774214</v>
      </c>
      <c r="K115" s="18">
        <f t="shared" si="59"/>
        <v>2.9450533582940728</v>
      </c>
      <c r="L115" s="18">
        <f t="shared" si="60"/>
        <v>23.41742492275886</v>
      </c>
      <c r="M115" s="15">
        <f t="shared" si="61"/>
        <v>11.524229444964298</v>
      </c>
      <c r="N115" s="18">
        <f t="shared" si="83"/>
        <v>1224.5486555339253</v>
      </c>
      <c r="O115" s="18">
        <f t="shared" si="80"/>
        <v>884.2565436124175</v>
      </c>
      <c r="P115" s="11">
        <f t="shared" si="81"/>
        <v>34.95253306141874</v>
      </c>
      <c r="Q115" s="83">
        <f t="shared" si="62"/>
        <v>2181.644439933779</v>
      </c>
      <c r="R115" s="113">
        <f t="shared" si="82"/>
        <v>1.1166180746222705E-05</v>
      </c>
      <c r="S115" s="62">
        <f t="shared" si="63"/>
        <v>0.024360636140292376</v>
      </c>
      <c r="T115" s="24"/>
      <c r="U115" s="54">
        <f t="shared" si="64"/>
        <v>5.98381705658018</v>
      </c>
      <c r="V115" s="55">
        <f t="shared" si="65"/>
        <v>5.911944202176449</v>
      </c>
      <c r="W115" s="55">
        <f t="shared" si="66"/>
        <v>5.86541570774214</v>
      </c>
      <c r="X115" s="55">
        <f t="shared" si="67"/>
        <v>5.844836874675061</v>
      </c>
      <c r="Y115" s="56">
        <f t="shared" si="68"/>
        <v>5.850481540048399</v>
      </c>
      <c r="Z115" s="103">
        <f t="shared" si="69"/>
        <v>883.6246098141013</v>
      </c>
      <c r="AA115" s="103">
        <f t="shared" si="70"/>
        <v>884.1781466095682</v>
      </c>
      <c r="AB115" s="103">
        <f t="shared" si="71"/>
        <v>884.4400931560367</v>
      </c>
      <c r="AC115" s="103">
        <f t="shared" si="72"/>
        <v>884.5317692143083</v>
      </c>
      <c r="AD115" s="103">
        <f t="shared" si="73"/>
        <v>884.5080992680736</v>
      </c>
      <c r="AE115" s="51">
        <f t="shared" si="74"/>
        <v>35.999765953008726</v>
      </c>
      <c r="AF115" s="52">
        <f t="shared" si="75"/>
        <v>35.18298310135635</v>
      </c>
      <c r="AG115" s="52">
        <f t="shared" si="76"/>
        <v>34.65920412219865</v>
      </c>
      <c r="AH115" s="52">
        <f t="shared" si="77"/>
        <v>34.42879406234151</v>
      </c>
      <c r="AI115" s="53">
        <f t="shared" si="78"/>
        <v>34.49191806818847</v>
      </c>
      <c r="BX115" s="2"/>
    </row>
    <row r="116" spans="1:35" ht="16.5">
      <c r="A116" s="114">
        <v>76.448413</v>
      </c>
      <c r="B116" s="105">
        <v>-0.48628682969729287</v>
      </c>
      <c r="C116" s="37">
        <v>120.68546934897685</v>
      </c>
      <c r="D116" s="38">
        <v>-5.887457214617205</v>
      </c>
      <c r="E116" s="42">
        <f t="shared" si="79"/>
        <v>5.907506016474738</v>
      </c>
      <c r="F116" s="183">
        <f t="shared" si="54"/>
        <v>0.08104780494954882</v>
      </c>
      <c r="G116" s="37">
        <f t="shared" si="55"/>
        <v>20.114244891496142</v>
      </c>
      <c r="H116" s="105">
        <f t="shared" si="56"/>
        <v>0.9812428691028673</v>
      </c>
      <c r="I116" s="105">
        <f t="shared" si="57"/>
        <v>0.9845843360791229</v>
      </c>
      <c r="J116" s="42">
        <f t="shared" si="58"/>
        <v>5.907506016474738</v>
      </c>
      <c r="K116" s="112">
        <f t="shared" si="59"/>
        <v>2.747825038934079</v>
      </c>
      <c r="L116" s="112">
        <f t="shared" si="60"/>
        <v>21.630167179364523</v>
      </c>
      <c r="M116" s="106">
        <f t="shared" si="61"/>
        <v>11.697178726571531</v>
      </c>
      <c r="N116" s="18">
        <f t="shared" si="83"/>
        <v>1236.0548068643996</v>
      </c>
      <c r="O116" s="112">
        <f t="shared" si="80"/>
        <v>884.0156532161045</v>
      </c>
      <c r="P116" s="37">
        <f t="shared" si="81"/>
        <v>35.392839022559215</v>
      </c>
      <c r="Q116" s="84">
        <f t="shared" si="62"/>
        <v>2191.5384700479335</v>
      </c>
      <c r="R116" s="107">
        <f>K$32*(A116-A115)/2</f>
        <v>3.4569287951405976E-06</v>
      </c>
      <c r="S116" s="115">
        <f t="shared" si="63"/>
        <v>0.007575992442767071</v>
      </c>
      <c r="T116" s="116"/>
      <c r="U116" s="117">
        <f t="shared" si="64"/>
        <v>6.01336815428168</v>
      </c>
      <c r="V116" s="118">
        <f t="shared" si="65"/>
        <v>5.9492450250456175</v>
      </c>
      <c r="W116" s="118">
        <f t="shared" si="66"/>
        <v>5.907506016474738</v>
      </c>
      <c r="X116" s="118">
        <f t="shared" si="67"/>
        <v>5.888627128532986</v>
      </c>
      <c r="Y116" s="119">
        <f t="shared" si="68"/>
        <v>5.892828076624862</v>
      </c>
      <c r="Z116" s="120">
        <f t="shared" si="69"/>
        <v>883.3446052387637</v>
      </c>
      <c r="AA116" s="120">
        <f t="shared" si="70"/>
        <v>883.9134273397254</v>
      </c>
      <c r="AB116" s="120">
        <f t="shared" si="71"/>
        <v>884.2064025159435</v>
      </c>
      <c r="AC116" s="120">
        <f t="shared" si="72"/>
        <v>884.3188914223017</v>
      </c>
      <c r="AD116" s="120">
        <f t="shared" si="73"/>
        <v>884.2949395637876</v>
      </c>
      <c r="AE116" s="121">
        <f t="shared" si="74"/>
        <v>36.33830407055852</v>
      </c>
      <c r="AF116" s="122">
        <f t="shared" si="75"/>
        <v>35.60571332243854</v>
      </c>
      <c r="AG116" s="122">
        <f t="shared" si="76"/>
        <v>35.13285272084396</v>
      </c>
      <c r="AH116" s="122">
        <f t="shared" si="77"/>
        <v>34.92000933312184</v>
      </c>
      <c r="AI116" s="123">
        <f t="shared" si="78"/>
        <v>34.96731566583325</v>
      </c>
    </row>
    <row r="117" spans="1:35" ht="28.5" customHeight="1">
      <c r="A117" s="97">
        <v>0.464341</v>
      </c>
      <c r="B117" s="4">
        <v>-0.10352712551939902</v>
      </c>
      <c r="C117" s="11">
        <v>216.60045205178835</v>
      </c>
      <c r="D117" s="5">
        <v>0.06772113470913933</v>
      </c>
      <c r="E117" s="41">
        <f aca="true" t="shared" si="84" ref="E117:E153">SQRT(B117^2+D117^2)</f>
        <v>0.12370940871495101</v>
      </c>
      <c r="F117" s="182">
        <f t="shared" si="54"/>
        <v>0.01725452091989984</v>
      </c>
      <c r="G117" s="58">
        <f t="shared" si="55"/>
        <v>36.100075341964725</v>
      </c>
      <c r="H117" s="60">
        <f t="shared" si="56"/>
        <v>-0.011286855784856557</v>
      </c>
      <c r="I117" s="60">
        <f t="shared" si="57"/>
        <v>0.02061823478582517</v>
      </c>
      <c r="J117" s="41">
        <f t="shared" si="58"/>
        <v>0.12370940871495101</v>
      </c>
      <c r="K117" s="18">
        <f t="shared" si="59"/>
        <v>0.12454100703174716</v>
      </c>
      <c r="L117" s="18">
        <f t="shared" si="60"/>
        <v>14.266861481032088</v>
      </c>
      <c r="M117" s="15">
        <f t="shared" si="61"/>
        <v>0.0015476546268119126</v>
      </c>
      <c r="N117" s="18">
        <f t="shared" si="83"/>
        <v>1.7864693947405295</v>
      </c>
      <c r="O117" s="18">
        <f t="shared" si="80"/>
        <v>381.91923996656544</v>
      </c>
      <c r="P117" s="11">
        <f t="shared" si="81"/>
        <v>1.3023459616968691</v>
      </c>
      <c r="Q117" s="83">
        <f t="shared" si="62"/>
        <v>399.40100546569346</v>
      </c>
      <c r="R117" s="113">
        <f>K$33*(A118-A117)/2</f>
        <v>5.286941766850984E-06</v>
      </c>
      <c r="S117" s="62">
        <f>Q117*K$33*(A118-A117)/2</f>
        <v>0.0021116098575188528</v>
      </c>
      <c r="T117" s="24"/>
      <c r="U117" s="54">
        <f t="shared" si="64"/>
        <v>1.4293408397002105</v>
      </c>
      <c r="V117" s="55">
        <f t="shared" si="65"/>
        <v>0.7686205652880872</v>
      </c>
      <c r="W117" s="55">
        <f t="shared" si="66"/>
        <v>0.12370940871495101</v>
      </c>
      <c r="X117" s="55">
        <f t="shared" si="67"/>
        <v>0.5626673700307981</v>
      </c>
      <c r="Y117" s="56">
        <f t="shared" si="68"/>
        <v>1.2225584762546517</v>
      </c>
      <c r="Z117" s="103">
        <f t="shared" si="69"/>
        <v>538.185597264465</v>
      </c>
      <c r="AA117" s="103">
        <f t="shared" si="70"/>
        <v>398.1034913972301</v>
      </c>
      <c r="AB117" s="103">
        <f t="shared" si="71"/>
        <v>134.09409255033597</v>
      </c>
      <c r="AC117" s="103">
        <f t="shared" si="72"/>
        <v>339.7949094591102</v>
      </c>
      <c r="AD117" s="103">
        <f t="shared" si="73"/>
        <v>499.41810916168583</v>
      </c>
      <c r="AE117" s="51">
        <f t="shared" si="74"/>
        <v>2.710171484050436</v>
      </c>
      <c r="AF117" s="52">
        <f t="shared" si="75"/>
        <v>0.9979733794630042</v>
      </c>
      <c r="AG117" s="52">
        <f t="shared" si="76"/>
        <v>0.08845138790674648</v>
      </c>
      <c r="AH117" s="52">
        <f t="shared" si="77"/>
        <v>0.625734026099817</v>
      </c>
      <c r="AI117" s="53">
        <f t="shared" si="78"/>
        <v>2.089399530964341</v>
      </c>
    </row>
    <row r="118" spans="1:35" ht="16.5">
      <c r="A118" s="97">
        <v>1</v>
      </c>
      <c r="B118" s="4">
        <v>-0.10201950251602909</v>
      </c>
      <c r="C118" s="11">
        <v>219.58191331162743</v>
      </c>
      <c r="D118" s="5">
        <v>0.03201916274659281</v>
      </c>
      <c r="E118" s="41">
        <f t="shared" si="84"/>
        <v>0.10692616927867032</v>
      </c>
      <c r="F118" s="182">
        <f t="shared" si="54"/>
        <v>0.017003250419338183</v>
      </c>
      <c r="G118" s="58">
        <f t="shared" si="55"/>
        <v>36.596985551937905</v>
      </c>
      <c r="H118" s="60">
        <f t="shared" si="56"/>
        <v>-0.005336527124432136</v>
      </c>
      <c r="I118" s="60">
        <f t="shared" si="57"/>
        <v>0.017821028213111722</v>
      </c>
      <c r="J118" s="41">
        <f t="shared" si="58"/>
        <v>0.10692616927867032</v>
      </c>
      <c r="K118" s="18">
        <f t="shared" si="59"/>
        <v>0.12094013926317644</v>
      </c>
      <c r="L118" s="18">
        <f t="shared" si="60"/>
        <v>14.617544393910725</v>
      </c>
      <c r="M118" s="15">
        <f t="shared" si="61"/>
        <v>0.00034597565548958714</v>
      </c>
      <c r="N118" s="18">
        <f t="shared" si="83"/>
        <v>1.3443303465610896</v>
      </c>
      <c r="O118" s="18">
        <f t="shared" si="80"/>
        <v>381.1785769932975</v>
      </c>
      <c r="P118" s="11">
        <f t="shared" si="81"/>
        <v>1.324407938412227</v>
      </c>
      <c r="Q118" s="83">
        <f t="shared" si="62"/>
        <v>398.5861457871002</v>
      </c>
      <c r="R118" s="113">
        <f aca="true" t="shared" si="85" ref="R118:R143">K$33*(A119-A117)/2</f>
        <v>1.5156918313219072E-05</v>
      </c>
      <c r="S118" s="62">
        <f>Q118*K$33*(A119-A117)/2</f>
        <v>0.006041337652475905</v>
      </c>
      <c r="T118" s="24"/>
      <c r="U118" s="54">
        <f t="shared" si="64"/>
        <v>1.4448103276345308</v>
      </c>
      <c r="V118" s="55">
        <f t="shared" si="65"/>
        <v>0.773900155480853</v>
      </c>
      <c r="W118" s="55">
        <f t="shared" si="66"/>
        <v>0.10692616927867032</v>
      </c>
      <c r="X118" s="55">
        <f t="shared" si="67"/>
        <v>0.5700983668713391</v>
      </c>
      <c r="Y118" s="56">
        <f t="shared" si="68"/>
        <v>1.240829672981574</v>
      </c>
      <c r="Z118" s="103">
        <f t="shared" si="69"/>
        <v>540.9488143331185</v>
      </c>
      <c r="AA118" s="103">
        <f t="shared" si="70"/>
        <v>399.4627517917494</v>
      </c>
      <c r="AB118" s="103">
        <f t="shared" si="71"/>
        <v>120.37616671950646</v>
      </c>
      <c r="AC118" s="103">
        <f t="shared" si="72"/>
        <v>342.11406137573255</v>
      </c>
      <c r="AD118" s="103">
        <f t="shared" si="73"/>
        <v>502.9910907463807</v>
      </c>
      <c r="AE118" s="51">
        <f t="shared" si="74"/>
        <v>2.7597219402285407</v>
      </c>
      <c r="AF118" s="52">
        <f t="shared" si="75"/>
        <v>1.0085245563427063</v>
      </c>
      <c r="AG118" s="52">
        <f t="shared" si="76"/>
        <v>0.07482807663688978</v>
      </c>
      <c r="AH118" s="52">
        <f t="shared" si="77"/>
        <v>0.6378302759458765</v>
      </c>
      <c r="AI118" s="53">
        <f t="shared" si="78"/>
        <v>2.1411348429071206</v>
      </c>
    </row>
    <row r="119" spans="1:35" ht="16.5">
      <c r="A119" s="97">
        <v>2</v>
      </c>
      <c r="B119" s="4">
        <v>-0.0969722207364363</v>
      </c>
      <c r="C119" s="11">
        <v>222.0271905668613</v>
      </c>
      <c r="D119" s="5">
        <v>-0.0605835884936197</v>
      </c>
      <c r="E119" s="41">
        <f t="shared" si="84"/>
        <v>0.11434151822203681</v>
      </c>
      <c r="F119" s="182">
        <f t="shared" si="54"/>
        <v>0.016162036789406052</v>
      </c>
      <c r="G119" s="58">
        <f t="shared" si="55"/>
        <v>37.004531761143554</v>
      </c>
      <c r="H119" s="60">
        <f t="shared" si="56"/>
        <v>0.010097264748936616</v>
      </c>
      <c r="I119" s="60">
        <f t="shared" si="57"/>
        <v>0.019056919703672803</v>
      </c>
      <c r="J119" s="41">
        <f t="shared" si="58"/>
        <v>0.11434151822203681</v>
      </c>
      <c r="K119" s="18">
        <f t="shared" si="59"/>
        <v>0.10926944678181362</v>
      </c>
      <c r="L119" s="18">
        <f t="shared" si="60"/>
        <v>14.853623791761343</v>
      </c>
      <c r="M119" s="15">
        <f t="shared" si="61"/>
        <v>0.0012386128621140221</v>
      </c>
      <c r="N119" s="18">
        <f t="shared" si="83"/>
        <v>1.5323277818626886</v>
      </c>
      <c r="O119" s="18">
        <f t="shared" si="80"/>
        <v>384.7356509335169</v>
      </c>
      <c r="P119" s="11">
        <f t="shared" si="81"/>
        <v>1.3511627591075892</v>
      </c>
      <c r="Q119" s="83">
        <f t="shared" si="62"/>
        <v>402.58327332589243</v>
      </c>
      <c r="R119" s="113">
        <f t="shared" si="85"/>
        <v>1.9739953092736178E-05</v>
      </c>
      <c r="S119" s="62">
        <f aca="true" t="shared" si="86" ref="S119:S142">Q119*K$33</f>
        <v>0.007946974931373304</v>
      </c>
      <c r="T119" s="24"/>
      <c r="U119" s="54">
        <f t="shared" si="64"/>
        <v>1.4556189590664548</v>
      </c>
      <c r="V119" s="55">
        <f t="shared" si="65"/>
        <v>0.778027290954939</v>
      </c>
      <c r="W119" s="55">
        <f t="shared" si="66"/>
        <v>0.11434151822203681</v>
      </c>
      <c r="X119" s="55">
        <f t="shared" si="67"/>
        <v>0.5848667420443961</v>
      </c>
      <c r="Y119" s="56">
        <f t="shared" si="68"/>
        <v>1.2618683905033832</v>
      </c>
      <c r="Z119" s="103">
        <f t="shared" si="69"/>
        <v>542.8690236157685</v>
      </c>
      <c r="AA119" s="103">
        <f t="shared" si="70"/>
        <v>400.52139855490185</v>
      </c>
      <c r="AB119" s="103">
        <f t="shared" si="71"/>
        <v>126.55375111670479</v>
      </c>
      <c r="AC119" s="103">
        <f t="shared" si="72"/>
        <v>346.66648814976156</v>
      </c>
      <c r="AD119" s="103">
        <f t="shared" si="73"/>
        <v>507.06759323044804</v>
      </c>
      <c r="AE119" s="51">
        <f t="shared" si="74"/>
        <v>2.794600105781595</v>
      </c>
      <c r="AF119" s="52">
        <f t="shared" si="75"/>
        <v>1.0168076908965997</v>
      </c>
      <c r="AG119" s="52">
        <f t="shared" si="76"/>
        <v>0.08078443181108638</v>
      </c>
      <c r="AH119" s="52">
        <f t="shared" si="77"/>
        <v>0.6621669622899348</v>
      </c>
      <c r="AI119" s="53">
        <f t="shared" si="78"/>
        <v>2.2014546047587302</v>
      </c>
    </row>
    <row r="120" spans="1:35" ht="16.5">
      <c r="A120" s="97">
        <v>3</v>
      </c>
      <c r="B120" s="4">
        <v>-0.09146246735522823</v>
      </c>
      <c r="C120" s="11">
        <v>224.03234310047768</v>
      </c>
      <c r="D120" s="5">
        <v>-0.17685285481906543</v>
      </c>
      <c r="E120" s="41">
        <f t="shared" si="84"/>
        <v>0.1991037799549763</v>
      </c>
      <c r="F120" s="182">
        <f t="shared" si="54"/>
        <v>0.015243744559204705</v>
      </c>
      <c r="G120" s="58">
        <f t="shared" si="55"/>
        <v>37.33872385007962</v>
      </c>
      <c r="H120" s="60">
        <f t="shared" si="56"/>
        <v>0.029475475803177574</v>
      </c>
      <c r="I120" s="60">
        <f t="shared" si="57"/>
        <v>0.03318396332582938</v>
      </c>
      <c r="J120" s="41">
        <f t="shared" si="58"/>
        <v>0.1991037799549763</v>
      </c>
      <c r="K120" s="18">
        <f t="shared" si="59"/>
        <v>0.09720528716036538</v>
      </c>
      <c r="L120" s="18">
        <f t="shared" si="60"/>
        <v>15.033939232080801</v>
      </c>
      <c r="M120" s="15">
        <f t="shared" si="61"/>
        <v>0.010554793650587927</v>
      </c>
      <c r="N120" s="18">
        <f t="shared" si="83"/>
        <v>4.48267331366318</v>
      </c>
      <c r="O120" s="18">
        <f t="shared" si="80"/>
        <v>401.32053965621094</v>
      </c>
      <c r="P120" s="11">
        <f t="shared" si="81"/>
        <v>1.4122507433955085</v>
      </c>
      <c r="Q120" s="83">
        <f t="shared" si="62"/>
        <v>422.3571630261614</v>
      </c>
      <c r="R120" s="113">
        <f t="shared" si="85"/>
        <v>1.9739953092736178E-05</v>
      </c>
      <c r="S120" s="62">
        <f t="shared" si="86"/>
        <v>0.008337310586517552</v>
      </c>
      <c r="T120" s="24"/>
      <c r="U120" s="54">
        <f t="shared" si="64"/>
        <v>1.4717708480649059</v>
      </c>
      <c r="V120" s="55">
        <f t="shared" si="65"/>
        <v>0.7961749867893276</v>
      </c>
      <c r="W120" s="55">
        <f t="shared" si="66"/>
        <v>0.1991037799549763</v>
      </c>
      <c r="X120" s="55">
        <f t="shared" si="67"/>
        <v>0.61915470281975</v>
      </c>
      <c r="Y120" s="56">
        <f t="shared" si="68"/>
        <v>1.290358594377294</v>
      </c>
      <c r="Z120" s="103">
        <f t="shared" si="69"/>
        <v>545.7226445401299</v>
      </c>
      <c r="AA120" s="103">
        <f t="shared" si="70"/>
        <v>405.1366011219693</v>
      </c>
      <c r="AB120" s="103">
        <f t="shared" si="71"/>
        <v>186.25670837850504</v>
      </c>
      <c r="AC120" s="103">
        <f t="shared" si="72"/>
        <v>356.96142143034456</v>
      </c>
      <c r="AD120" s="103">
        <f t="shared" si="73"/>
        <v>512.5253228101058</v>
      </c>
      <c r="AE120" s="51">
        <f t="shared" si="74"/>
        <v>2.8471142573485193</v>
      </c>
      <c r="AF120" s="52">
        <f t="shared" si="75"/>
        <v>1.053595682996565</v>
      </c>
      <c r="AG120" s="52">
        <f t="shared" si="76"/>
        <v>0.1559374388833705</v>
      </c>
      <c r="AH120" s="52">
        <f t="shared" si="77"/>
        <v>0.7201914317416799</v>
      </c>
      <c r="AI120" s="53">
        <f t="shared" si="78"/>
        <v>2.2844149060074077</v>
      </c>
    </row>
    <row r="121" spans="1:35" ht="16.5">
      <c r="A121" s="97">
        <v>4</v>
      </c>
      <c r="B121" s="4">
        <v>-0.08817957026607104</v>
      </c>
      <c r="C121" s="11">
        <v>224.7003879158256</v>
      </c>
      <c r="D121" s="5">
        <v>-0.29110611760697813</v>
      </c>
      <c r="E121" s="41">
        <f t="shared" si="84"/>
        <v>0.30416838810191427</v>
      </c>
      <c r="F121" s="182">
        <f t="shared" si="54"/>
        <v>0.014696595044345171</v>
      </c>
      <c r="G121" s="58">
        <f t="shared" si="55"/>
        <v>37.4500646526376</v>
      </c>
      <c r="H121" s="60">
        <f t="shared" si="56"/>
        <v>0.04851768626782969</v>
      </c>
      <c r="I121" s="60">
        <f t="shared" si="57"/>
        <v>0.05069473135031905</v>
      </c>
      <c r="J121" s="41">
        <f t="shared" si="58"/>
        <v>0.30416838810191427</v>
      </c>
      <c r="K121" s="18">
        <f t="shared" si="59"/>
        <v>0.09035246750251599</v>
      </c>
      <c r="L121" s="18">
        <f t="shared" si="60"/>
        <v>15.076536503704588</v>
      </c>
      <c r="M121" s="15">
        <f t="shared" si="61"/>
        <v>0.02859751274168343</v>
      </c>
      <c r="N121" s="18">
        <f t="shared" si="83"/>
        <v>10.02752023684988</v>
      </c>
      <c r="O121" s="18">
        <f t="shared" si="80"/>
        <v>418.4806054225545</v>
      </c>
      <c r="P121" s="11">
        <f t="shared" si="81"/>
        <v>1.4928848589052173</v>
      </c>
      <c r="Q121" s="83">
        <f t="shared" si="62"/>
        <v>445.19649700225835</v>
      </c>
      <c r="R121" s="113">
        <f t="shared" si="85"/>
        <v>1.9739953092736178E-05</v>
      </c>
      <c r="S121" s="62">
        <f t="shared" si="86"/>
        <v>0.008788157967875042</v>
      </c>
      <c r="T121" s="24"/>
      <c r="U121" s="54">
        <f t="shared" si="64"/>
        <v>1.4906097303397325</v>
      </c>
      <c r="V121" s="55">
        <f t="shared" si="65"/>
        <v>0.8279103414575815</v>
      </c>
      <c r="W121" s="55">
        <f t="shared" si="66"/>
        <v>0.30416838810191427</v>
      </c>
      <c r="X121" s="55">
        <f t="shared" si="67"/>
        <v>0.665707137311756</v>
      </c>
      <c r="Y121" s="56">
        <f t="shared" si="68"/>
        <v>1.318096463288745</v>
      </c>
      <c r="Z121" s="103">
        <f t="shared" si="69"/>
        <v>549.0273230451597</v>
      </c>
      <c r="AA121" s="103">
        <f t="shared" si="70"/>
        <v>413.0574489176956</v>
      </c>
      <c r="AB121" s="103">
        <f t="shared" si="71"/>
        <v>242.1672540323869</v>
      </c>
      <c r="AC121" s="103">
        <f t="shared" si="72"/>
        <v>370.37923682484916</v>
      </c>
      <c r="AD121" s="103">
        <f t="shared" si="73"/>
        <v>517.7717642926813</v>
      </c>
      <c r="AE121" s="51">
        <f t="shared" si="74"/>
        <v>2.908960865889041</v>
      </c>
      <c r="AF121" s="52">
        <f t="shared" si="75"/>
        <v>1.1193598865272576</v>
      </c>
      <c r="AG121" s="52">
        <f t="shared" si="76"/>
        <v>0.2671330733556269</v>
      </c>
      <c r="AH121" s="52">
        <f t="shared" si="77"/>
        <v>0.8023750830110341</v>
      </c>
      <c r="AI121" s="53">
        <f t="shared" si="78"/>
        <v>2.3665953857431266</v>
      </c>
    </row>
    <row r="122" spans="1:35" ht="16.5">
      <c r="A122" s="97">
        <v>5</v>
      </c>
      <c r="B122" s="4">
        <v>-0.08073507477383401</v>
      </c>
      <c r="C122" s="11">
        <v>226.3552690015626</v>
      </c>
      <c r="D122" s="5">
        <v>-0.4028406954084523</v>
      </c>
      <c r="E122" s="41">
        <f t="shared" si="84"/>
        <v>0.41085128474412974</v>
      </c>
      <c r="F122" s="182">
        <f t="shared" si="54"/>
        <v>0.013455845795639002</v>
      </c>
      <c r="G122" s="58">
        <f t="shared" si="55"/>
        <v>37.725878166927096</v>
      </c>
      <c r="H122" s="60">
        <f t="shared" si="56"/>
        <v>0.06714011590140873</v>
      </c>
      <c r="I122" s="60">
        <f t="shared" si="57"/>
        <v>0.06847521412402163</v>
      </c>
      <c r="J122" s="41">
        <f t="shared" si="58"/>
        <v>0.41085128474412974</v>
      </c>
      <c r="K122" s="18">
        <f t="shared" si="59"/>
        <v>0.07574056930795328</v>
      </c>
      <c r="L122" s="18">
        <f t="shared" si="60"/>
        <v>15.198171658452136</v>
      </c>
      <c r="M122" s="15">
        <f t="shared" si="61"/>
        <v>0.0547636355609208</v>
      </c>
      <c r="N122" s="18">
        <f t="shared" si="83"/>
        <v>17.560529667386536</v>
      </c>
      <c r="O122" s="18">
        <f t="shared" si="80"/>
        <v>435.9390603088024</v>
      </c>
      <c r="P122" s="11">
        <f t="shared" si="81"/>
        <v>1.6095674676687246</v>
      </c>
      <c r="Q122" s="83">
        <f t="shared" si="62"/>
        <v>470.4378333071787</v>
      </c>
      <c r="R122" s="113">
        <f t="shared" si="85"/>
        <v>1.9739953092736178E-05</v>
      </c>
      <c r="S122" s="62">
        <f t="shared" si="86"/>
        <v>0.009286420762532149</v>
      </c>
      <c r="T122" s="24"/>
      <c r="U122" s="54">
        <f t="shared" si="64"/>
        <v>1.5189723823839767</v>
      </c>
      <c r="V122" s="55">
        <f t="shared" si="65"/>
        <v>0.871367199366373</v>
      </c>
      <c r="W122" s="55">
        <f t="shared" si="66"/>
        <v>0.41085128474412974</v>
      </c>
      <c r="X122" s="55">
        <f t="shared" si="67"/>
        <v>0.7320048118545198</v>
      </c>
      <c r="Y122" s="56">
        <f t="shared" si="68"/>
        <v>1.3639565958410858</v>
      </c>
      <c r="Z122" s="103">
        <f t="shared" si="69"/>
        <v>553.9554487978278</v>
      </c>
      <c r="AA122" s="103">
        <f t="shared" si="70"/>
        <v>423.61460798243047</v>
      </c>
      <c r="AB122" s="103">
        <f t="shared" si="71"/>
        <v>287.3029023225469</v>
      </c>
      <c r="AC122" s="103">
        <f t="shared" si="72"/>
        <v>388.5164575703727</v>
      </c>
      <c r="AD122" s="103">
        <f t="shared" si="73"/>
        <v>526.305884870834</v>
      </c>
      <c r="AE122" s="51">
        <f t="shared" si="74"/>
        <v>3.0032843567492864</v>
      </c>
      <c r="AF122" s="52">
        <f t="shared" si="75"/>
        <v>1.2123701674637541</v>
      </c>
      <c r="AG122" s="52">
        <f t="shared" si="76"/>
        <v>0.40047674150270857</v>
      </c>
      <c r="AH122" s="52">
        <f t="shared" si="77"/>
        <v>0.9261850996925386</v>
      </c>
      <c r="AI122" s="53">
        <f t="shared" si="78"/>
        <v>2.5055209729353356</v>
      </c>
    </row>
    <row r="123" spans="1:35" ht="16.5">
      <c r="A123" s="97">
        <v>6</v>
      </c>
      <c r="B123" s="4">
        <v>-0.07524621250972174</v>
      </c>
      <c r="C123" s="11">
        <v>225.66336447711956</v>
      </c>
      <c r="D123" s="5">
        <v>-0.5154700836699003</v>
      </c>
      <c r="E123" s="41">
        <f t="shared" si="84"/>
        <v>0.5209332007615873</v>
      </c>
      <c r="F123" s="182">
        <f t="shared" si="54"/>
        <v>0.012541035418286958</v>
      </c>
      <c r="G123" s="58">
        <f t="shared" si="55"/>
        <v>37.61056074618659</v>
      </c>
      <c r="H123" s="60">
        <f t="shared" si="56"/>
        <v>0.08591168061165004</v>
      </c>
      <c r="I123" s="60">
        <f t="shared" si="57"/>
        <v>0.08682220012693123</v>
      </c>
      <c r="J123" s="41">
        <f t="shared" si="58"/>
        <v>0.5209332007615873</v>
      </c>
      <c r="K123" s="18">
        <f t="shared" si="59"/>
        <v>0.06579203975146028</v>
      </c>
      <c r="L123" s="18">
        <f t="shared" si="60"/>
        <v>15.045170719683872</v>
      </c>
      <c r="M123" s="15">
        <f t="shared" si="61"/>
        <v>0.08966697694251591</v>
      </c>
      <c r="N123" s="18">
        <f t="shared" si="83"/>
        <v>27.115762166023668</v>
      </c>
      <c r="O123" s="18">
        <f t="shared" si="80"/>
        <v>452.0386108804752</v>
      </c>
      <c r="P123" s="11">
        <f t="shared" si="81"/>
        <v>1.732581255978791</v>
      </c>
      <c r="Q123" s="83">
        <f t="shared" si="62"/>
        <v>496.0875840388555</v>
      </c>
      <c r="R123" s="113">
        <f t="shared" si="85"/>
        <v>1.9739953092736178E-05</v>
      </c>
      <c r="S123" s="62">
        <f t="shared" si="86"/>
        <v>0.009792745638815823</v>
      </c>
      <c r="T123" s="24"/>
      <c r="U123" s="54">
        <f t="shared" si="64"/>
        <v>1.5434805281631538</v>
      </c>
      <c r="V123" s="55">
        <f t="shared" si="65"/>
        <v>0.9225058304365409</v>
      </c>
      <c r="W123" s="55">
        <f t="shared" si="66"/>
        <v>0.5209332007615873</v>
      </c>
      <c r="X123" s="55">
        <f t="shared" si="67"/>
        <v>0.8021192668286367</v>
      </c>
      <c r="Y123" s="56">
        <f t="shared" si="68"/>
        <v>1.4025294160463817</v>
      </c>
      <c r="Z123" s="103">
        <f t="shared" si="69"/>
        <v>558.1690669888587</v>
      </c>
      <c r="AA123" s="103">
        <f t="shared" si="70"/>
        <v>435.6451967629475</v>
      </c>
      <c r="AB123" s="103">
        <f t="shared" si="71"/>
        <v>326.3903271648173</v>
      </c>
      <c r="AC123" s="103">
        <f t="shared" si="72"/>
        <v>406.63449389968775</v>
      </c>
      <c r="AD123" s="103">
        <f t="shared" si="73"/>
        <v>533.3539695860645</v>
      </c>
      <c r="AE123" s="51">
        <f t="shared" si="74"/>
        <v>3.085961392925685</v>
      </c>
      <c r="AF123" s="52">
        <f t="shared" si="75"/>
        <v>1.3261977753786227</v>
      </c>
      <c r="AG123" s="52">
        <f t="shared" si="76"/>
        <v>0.5596549029059851</v>
      </c>
      <c r="AH123" s="52">
        <f t="shared" si="77"/>
        <v>1.0657751451234634</v>
      </c>
      <c r="AI123" s="53">
        <f t="shared" si="78"/>
        <v>2.6253170635601983</v>
      </c>
    </row>
    <row r="124" spans="1:35" ht="16.5">
      <c r="A124" s="97">
        <v>7</v>
      </c>
      <c r="B124" s="4">
        <v>-0.07078152737965127</v>
      </c>
      <c r="C124" s="11">
        <v>226.1687127607943</v>
      </c>
      <c r="D124" s="5">
        <v>-0.6276426179857324</v>
      </c>
      <c r="E124" s="41">
        <f t="shared" si="84"/>
        <v>0.6316211526937492</v>
      </c>
      <c r="F124" s="182">
        <f t="shared" si="54"/>
        <v>0.011796921229941878</v>
      </c>
      <c r="G124" s="58">
        <f t="shared" si="55"/>
        <v>37.69478546013239</v>
      </c>
      <c r="H124" s="60">
        <f t="shared" si="56"/>
        <v>0.10460710299762208</v>
      </c>
      <c r="I124" s="60">
        <f t="shared" si="57"/>
        <v>0.10527019211562486</v>
      </c>
      <c r="J124" s="41">
        <f t="shared" si="58"/>
        <v>0.6316211526937492</v>
      </c>
      <c r="K124" s="18">
        <f t="shared" si="59"/>
        <v>0.058216209047862066</v>
      </c>
      <c r="L124" s="18">
        <f t="shared" si="60"/>
        <v>15.062656663542247</v>
      </c>
      <c r="M124" s="15">
        <f t="shared" si="61"/>
        <v>0.13293840021107262</v>
      </c>
      <c r="N124" s="18">
        <f t="shared" si="83"/>
        <v>38.34891977629473</v>
      </c>
      <c r="O124" s="18">
        <f t="shared" si="80"/>
        <v>468.96202752918305</v>
      </c>
      <c r="P124" s="11">
        <f t="shared" si="81"/>
        <v>1.893766973595519</v>
      </c>
      <c r="Q124" s="83">
        <f t="shared" si="62"/>
        <v>524.4585255518746</v>
      </c>
      <c r="R124" s="113">
        <f t="shared" si="85"/>
        <v>1.9739953092736178E-05</v>
      </c>
      <c r="S124" s="62">
        <f t="shared" si="86"/>
        <v>0.010352786693479582</v>
      </c>
      <c r="T124" s="24"/>
      <c r="U124" s="54">
        <f t="shared" si="64"/>
        <v>1.5832114401592357</v>
      </c>
      <c r="V124" s="55">
        <f t="shared" si="65"/>
        <v>0.9873112801271909</v>
      </c>
      <c r="W124" s="55">
        <f t="shared" si="66"/>
        <v>0.6316211526937492</v>
      </c>
      <c r="X124" s="55">
        <f t="shared" si="67"/>
        <v>0.8826344737446216</v>
      </c>
      <c r="Y124" s="56">
        <f t="shared" si="68"/>
        <v>1.4543309681785594</v>
      </c>
      <c r="Z124" s="103">
        <f t="shared" si="69"/>
        <v>564.913876238473</v>
      </c>
      <c r="AA124" s="103">
        <f t="shared" si="70"/>
        <v>450.3401841838006</v>
      </c>
      <c r="AB124" s="103">
        <f t="shared" si="71"/>
        <v>360.6149907271686</v>
      </c>
      <c r="AC124" s="103">
        <f t="shared" si="72"/>
        <v>426.3004325871213</v>
      </c>
      <c r="AD124" s="103">
        <f t="shared" si="73"/>
        <v>542.6406539093517</v>
      </c>
      <c r="AE124" s="51">
        <f t="shared" si="74"/>
        <v>3.2223005401456435</v>
      </c>
      <c r="AF124" s="52">
        <f t="shared" si="75"/>
        <v>1.4772430266139702</v>
      </c>
      <c r="AG124" s="52">
        <f t="shared" si="76"/>
        <v>0.7418152949036267</v>
      </c>
      <c r="AH124" s="52">
        <f t="shared" si="77"/>
        <v>1.237043186587541</v>
      </c>
      <c r="AI124" s="53">
        <f t="shared" si="78"/>
        <v>2.790432819726813</v>
      </c>
    </row>
    <row r="125" spans="1:35" ht="16.5">
      <c r="A125" s="97">
        <v>8</v>
      </c>
      <c r="B125" s="4">
        <v>-0.06332586799282325</v>
      </c>
      <c r="C125" s="11">
        <v>225.6847978420167</v>
      </c>
      <c r="D125" s="5">
        <v>-0.740146841762064</v>
      </c>
      <c r="E125" s="41">
        <f t="shared" si="84"/>
        <v>0.742850935873007</v>
      </c>
      <c r="F125" s="182">
        <f t="shared" si="54"/>
        <v>0.010554311332137209</v>
      </c>
      <c r="G125" s="58">
        <f t="shared" si="55"/>
        <v>37.614132973669456</v>
      </c>
      <c r="H125" s="60">
        <f t="shared" si="56"/>
        <v>0.12335780696034401</v>
      </c>
      <c r="I125" s="60">
        <f t="shared" si="57"/>
        <v>0.12380848931216784</v>
      </c>
      <c r="J125" s="41">
        <f t="shared" si="58"/>
        <v>0.742850935873007</v>
      </c>
      <c r="K125" s="18">
        <f t="shared" si="59"/>
        <v>0.04659790204174387</v>
      </c>
      <c r="L125" s="18">
        <f t="shared" si="60"/>
        <v>14.926081921450299</v>
      </c>
      <c r="M125" s="15">
        <f t="shared" si="61"/>
        <v>0.18486784484087948</v>
      </c>
      <c r="N125" s="18">
        <f t="shared" si="83"/>
        <v>51.10524902560662</v>
      </c>
      <c r="O125" s="18">
        <f t="shared" si="80"/>
        <v>485.383754168202</v>
      </c>
      <c r="P125" s="11">
        <f t="shared" si="81"/>
        <v>2.0719749866293524</v>
      </c>
      <c r="Q125" s="83">
        <f t="shared" si="62"/>
        <v>553.7185258487709</v>
      </c>
      <c r="R125" s="113">
        <f t="shared" si="85"/>
        <v>1.9739953092736178E-05</v>
      </c>
      <c r="S125" s="62">
        <f t="shared" si="86"/>
        <v>0.010930377726833763</v>
      </c>
      <c r="T125" s="24"/>
      <c r="U125" s="54">
        <f t="shared" si="64"/>
        <v>1.6218123929040982</v>
      </c>
      <c r="V125" s="55">
        <f t="shared" si="65"/>
        <v>1.0559954162007281</v>
      </c>
      <c r="W125" s="55">
        <f t="shared" si="66"/>
        <v>0.742850935873007</v>
      </c>
      <c r="X125" s="55">
        <f t="shared" si="67"/>
        <v>0.9697314161398906</v>
      </c>
      <c r="Y125" s="56">
        <f t="shared" si="68"/>
        <v>1.510225426418445</v>
      </c>
      <c r="Z125" s="103">
        <f t="shared" si="69"/>
        <v>571.367617266059</v>
      </c>
      <c r="AA125" s="103">
        <f t="shared" si="70"/>
        <v>465.3122447562937</v>
      </c>
      <c r="AB125" s="103">
        <f t="shared" si="71"/>
        <v>391.386172154134</v>
      </c>
      <c r="AC125" s="103">
        <f t="shared" si="72"/>
        <v>446.41112407974566</v>
      </c>
      <c r="AD125" s="103">
        <f t="shared" si="73"/>
        <v>552.4416125847778</v>
      </c>
      <c r="AE125" s="51">
        <f t="shared" si="74"/>
        <v>3.35749745830021</v>
      </c>
      <c r="AF125" s="52">
        <f t="shared" si="75"/>
        <v>1.6456226745391072</v>
      </c>
      <c r="AG125" s="52">
        <f t="shared" si="76"/>
        <v>0.9471969996989968</v>
      </c>
      <c r="AH125" s="52">
        <f t="shared" si="77"/>
        <v>1.4355177359389328</v>
      </c>
      <c r="AI125" s="53">
        <f t="shared" si="78"/>
        <v>2.9740400646695155</v>
      </c>
    </row>
    <row r="126" spans="1:35" ht="16.5">
      <c r="A126" s="97">
        <v>9</v>
      </c>
      <c r="B126" s="4">
        <v>-0.05424223211235457</v>
      </c>
      <c r="C126" s="11">
        <v>225.94068725819145</v>
      </c>
      <c r="D126" s="5">
        <v>-0.8511217695473533</v>
      </c>
      <c r="E126" s="41">
        <f t="shared" si="84"/>
        <v>0.852848454499361</v>
      </c>
      <c r="F126" s="182">
        <f t="shared" si="54"/>
        <v>0.00904037201872576</v>
      </c>
      <c r="G126" s="58">
        <f t="shared" si="55"/>
        <v>37.65678120969857</v>
      </c>
      <c r="H126" s="60">
        <f t="shared" si="56"/>
        <v>0.14185362825789222</v>
      </c>
      <c r="I126" s="60">
        <f t="shared" si="57"/>
        <v>0.1421414090832268</v>
      </c>
      <c r="J126" s="41">
        <f t="shared" si="58"/>
        <v>0.852848454499361</v>
      </c>
      <c r="K126" s="18">
        <f t="shared" si="59"/>
        <v>0.034188430749468576</v>
      </c>
      <c r="L126" s="18">
        <f t="shared" si="60"/>
        <v>14.8804869640387</v>
      </c>
      <c r="M126" s="15">
        <f t="shared" si="61"/>
        <v>0.24446066864006033</v>
      </c>
      <c r="N126" s="18">
        <f t="shared" si="83"/>
        <v>65.02146768349228</v>
      </c>
      <c r="O126" s="18">
        <f t="shared" si="80"/>
        <v>501.9701761255641</v>
      </c>
      <c r="P126" s="11">
        <f t="shared" si="81"/>
        <v>2.279930425698859</v>
      </c>
      <c r="Q126" s="83">
        <f t="shared" si="62"/>
        <v>584.4307102981834</v>
      </c>
      <c r="R126" s="113">
        <f t="shared" si="85"/>
        <v>1.9739953092736178E-05</v>
      </c>
      <c r="S126" s="62">
        <f t="shared" si="86"/>
        <v>0.011536634807240626</v>
      </c>
      <c r="T126" s="24"/>
      <c r="U126" s="54">
        <f t="shared" si="64"/>
        <v>1.668898231631862</v>
      </c>
      <c r="V126" s="55">
        <f t="shared" si="65"/>
        <v>1.131052999285696</v>
      </c>
      <c r="W126" s="55">
        <f t="shared" si="66"/>
        <v>0.852848454499361</v>
      </c>
      <c r="X126" s="55">
        <f t="shared" si="67"/>
        <v>1.0627464914034277</v>
      </c>
      <c r="Y126" s="56">
        <f t="shared" si="68"/>
        <v>1.5765531209376393</v>
      </c>
      <c r="Z126" s="103">
        <f t="shared" si="69"/>
        <v>579.1115350862707</v>
      </c>
      <c r="AA126" s="103">
        <f t="shared" si="70"/>
        <v>481.040512464104</v>
      </c>
      <c r="AB126" s="103">
        <f t="shared" si="71"/>
        <v>419.1550409416117</v>
      </c>
      <c r="AC126" s="103">
        <f t="shared" si="72"/>
        <v>466.75293679939904</v>
      </c>
      <c r="AD126" s="103">
        <f t="shared" si="73"/>
        <v>563.7908553364352</v>
      </c>
      <c r="AE126" s="51">
        <f t="shared" si="74"/>
        <v>3.526061875417508</v>
      </c>
      <c r="AF126" s="52">
        <f t="shared" si="75"/>
        <v>1.8393867771173746</v>
      </c>
      <c r="AG126" s="52">
        <f t="shared" si="76"/>
        <v>1.172316906143788</v>
      </c>
      <c r="AH126" s="52">
        <f t="shared" si="77"/>
        <v>1.662633680194306</v>
      </c>
      <c r="AI126" s="53">
        <f t="shared" si="78"/>
        <v>3.1992528896213184</v>
      </c>
    </row>
    <row r="127" spans="1:35" ht="16.5">
      <c r="A127" s="97">
        <v>10</v>
      </c>
      <c r="B127" s="4">
        <v>-0.04905251528604637</v>
      </c>
      <c r="C127" s="11">
        <v>224.95122708343214</v>
      </c>
      <c r="D127" s="5">
        <v>-0.9649400670941553</v>
      </c>
      <c r="E127" s="41">
        <f t="shared" si="84"/>
        <v>0.966186049547167</v>
      </c>
      <c r="F127" s="182">
        <f t="shared" si="54"/>
        <v>0.00817541921434106</v>
      </c>
      <c r="G127" s="58">
        <f t="shared" si="55"/>
        <v>37.49187118057202</v>
      </c>
      <c r="H127" s="60">
        <f t="shared" si="56"/>
        <v>0.16082334451569255</v>
      </c>
      <c r="I127" s="60">
        <f t="shared" si="57"/>
        <v>0.16103100825786118</v>
      </c>
      <c r="J127" s="41">
        <f t="shared" si="58"/>
        <v>0.9661860495471671</v>
      </c>
      <c r="K127" s="18">
        <f t="shared" si="59"/>
        <v>0.02795932131198833</v>
      </c>
      <c r="L127" s="18">
        <f t="shared" si="60"/>
        <v>14.712787515303875</v>
      </c>
      <c r="M127" s="15">
        <f t="shared" si="61"/>
        <v>0.31421453983646</v>
      </c>
      <c r="N127" s="18">
        <f t="shared" si="83"/>
        <v>80.58188474325951</v>
      </c>
      <c r="O127" s="18">
        <f t="shared" si="80"/>
        <v>518.304864314737</v>
      </c>
      <c r="P127" s="11">
        <f t="shared" si="81"/>
        <v>2.5078244786759614</v>
      </c>
      <c r="Q127" s="83">
        <f t="shared" si="62"/>
        <v>616.4495349131248</v>
      </c>
      <c r="R127" s="113">
        <f t="shared" si="85"/>
        <v>1.9739953092736178E-05</v>
      </c>
      <c r="S127" s="62">
        <f t="shared" si="86"/>
        <v>0.012168684903224116</v>
      </c>
      <c r="T127" s="24"/>
      <c r="U127" s="54">
        <f t="shared" si="64"/>
        <v>1.7204013090525203</v>
      </c>
      <c r="V127" s="55">
        <f t="shared" si="65"/>
        <v>1.2140065088674536</v>
      </c>
      <c r="W127" s="55">
        <f t="shared" si="66"/>
        <v>0.9661860495471671</v>
      </c>
      <c r="X127" s="55">
        <f t="shared" si="67"/>
        <v>1.157104878777494</v>
      </c>
      <c r="Y127" s="56">
        <f t="shared" si="68"/>
        <v>1.6401037948940604</v>
      </c>
      <c r="Z127" s="103">
        <f t="shared" si="69"/>
        <v>587.4253419487309</v>
      </c>
      <c r="AA127" s="103">
        <f t="shared" si="70"/>
        <v>497.73509489934736</v>
      </c>
      <c r="AB127" s="103">
        <f t="shared" si="71"/>
        <v>445.61370912406517</v>
      </c>
      <c r="AC127" s="103">
        <f t="shared" si="72"/>
        <v>486.35774503711326</v>
      </c>
      <c r="AD127" s="103">
        <f t="shared" si="73"/>
        <v>574.3924305644284</v>
      </c>
      <c r="AE127" s="51">
        <f t="shared" si="74"/>
        <v>3.7150330849648334</v>
      </c>
      <c r="AF127" s="52">
        <f t="shared" si="75"/>
        <v>2.0653919519269066</v>
      </c>
      <c r="AG127" s="52">
        <f t="shared" si="76"/>
        <v>1.4271706658394265</v>
      </c>
      <c r="AH127" s="52">
        <f t="shared" si="77"/>
        <v>1.9090235911688547</v>
      </c>
      <c r="AI127" s="53">
        <f t="shared" si="78"/>
        <v>3.422503099479784</v>
      </c>
    </row>
    <row r="128" spans="1:35" ht="16.5">
      <c r="A128" s="97">
        <v>11</v>
      </c>
      <c r="B128" s="4">
        <v>-0.04000700855013406</v>
      </c>
      <c r="C128" s="11">
        <v>224.39911143882063</v>
      </c>
      <c r="D128" s="5">
        <v>-1.077901072466131</v>
      </c>
      <c r="E128" s="41">
        <f t="shared" si="84"/>
        <v>1.078643260191601</v>
      </c>
      <c r="F128" s="182">
        <f t="shared" si="54"/>
        <v>0.006667834758355676</v>
      </c>
      <c r="G128" s="58">
        <f t="shared" si="55"/>
        <v>37.399851906470104</v>
      </c>
      <c r="H128" s="60">
        <f t="shared" si="56"/>
        <v>0.17965017874435518</v>
      </c>
      <c r="I128" s="60">
        <f t="shared" si="57"/>
        <v>0.17977387669860012</v>
      </c>
      <c r="J128" s="41">
        <f t="shared" si="58"/>
        <v>1.078643260191601</v>
      </c>
      <c r="K128" s="18">
        <f t="shared" si="59"/>
        <v>0.01859842722035767</v>
      </c>
      <c r="L128" s="18">
        <f t="shared" si="60"/>
        <v>14.582090704157514</v>
      </c>
      <c r="M128" s="15">
        <f t="shared" si="61"/>
        <v>0.39208786905941695</v>
      </c>
      <c r="N128" s="18">
        <f t="shared" si="83"/>
        <v>97.13195767879239</v>
      </c>
      <c r="O128" s="18">
        <f t="shared" si="80"/>
        <v>534.6065905523927</v>
      </c>
      <c r="P128" s="11">
        <f t="shared" si="81"/>
        <v>2.7631284117945536</v>
      </c>
      <c r="Q128" s="83">
        <f t="shared" si="62"/>
        <v>649.4944536434169</v>
      </c>
      <c r="R128" s="113">
        <f t="shared" si="85"/>
        <v>1.9739953092736178E-05</v>
      </c>
      <c r="S128" s="62">
        <f t="shared" si="86"/>
        <v>0.012820990048913362</v>
      </c>
      <c r="T128" s="24"/>
      <c r="U128" s="54">
        <f t="shared" si="64"/>
        <v>1.7763202810452219</v>
      </c>
      <c r="V128" s="55">
        <f t="shared" si="65"/>
        <v>1.2995670174723193</v>
      </c>
      <c r="W128" s="55">
        <f t="shared" si="66"/>
        <v>1.078643260191601</v>
      </c>
      <c r="X128" s="55">
        <f t="shared" si="67"/>
        <v>1.2566241643455596</v>
      </c>
      <c r="Y128" s="56">
        <f t="shared" si="68"/>
        <v>1.7134098913812565</v>
      </c>
      <c r="Z128" s="103">
        <f t="shared" si="69"/>
        <v>596.2728209598112</v>
      </c>
      <c r="AA128" s="103">
        <f t="shared" si="70"/>
        <v>514.274282256231</v>
      </c>
      <c r="AB128" s="103">
        <f t="shared" si="71"/>
        <v>470.1244984020227</v>
      </c>
      <c r="AC128" s="103">
        <f t="shared" si="72"/>
        <v>506.0551841012007</v>
      </c>
      <c r="AD128" s="103">
        <f t="shared" si="73"/>
        <v>586.3061670426981</v>
      </c>
      <c r="AE128" s="51">
        <f t="shared" si="74"/>
        <v>3.925640775952137</v>
      </c>
      <c r="AF128" s="52">
        <f t="shared" si="75"/>
        <v>2.31154284432259</v>
      </c>
      <c r="AG128" s="52">
        <f t="shared" si="76"/>
        <v>1.7030152150436606</v>
      </c>
      <c r="AH128" s="52">
        <f t="shared" si="77"/>
        <v>2.186344040070147</v>
      </c>
      <c r="AI128" s="53">
        <f t="shared" si="78"/>
        <v>3.689099183584235</v>
      </c>
    </row>
    <row r="129" spans="1:35" ht="16.5">
      <c r="A129" s="97">
        <v>12</v>
      </c>
      <c r="B129" s="4">
        <v>-0.033050352301813746</v>
      </c>
      <c r="C129" s="11">
        <v>223.2454832913768</v>
      </c>
      <c r="D129" s="5">
        <v>-1.1928439894742129</v>
      </c>
      <c r="E129" s="41">
        <f t="shared" si="84"/>
        <v>1.1933017677905409</v>
      </c>
      <c r="F129" s="182">
        <f t="shared" si="54"/>
        <v>0.005508392050302291</v>
      </c>
      <c r="G129" s="58">
        <f t="shared" si="55"/>
        <v>37.207580548562795</v>
      </c>
      <c r="H129" s="60">
        <f t="shared" si="56"/>
        <v>0.1988073315790355</v>
      </c>
      <c r="I129" s="60">
        <f t="shared" si="57"/>
        <v>0.19888362796509015</v>
      </c>
      <c r="J129" s="41">
        <f t="shared" si="58"/>
        <v>1.1933017677905409</v>
      </c>
      <c r="K129" s="18">
        <f t="shared" si="59"/>
        <v>0.012692765250963507</v>
      </c>
      <c r="L129" s="18">
        <f t="shared" si="60"/>
        <v>14.39625880110699</v>
      </c>
      <c r="M129" s="15">
        <f t="shared" si="61"/>
        <v>0.4801676428312337</v>
      </c>
      <c r="N129" s="18">
        <f t="shared" si="83"/>
        <v>115.04080079463704</v>
      </c>
      <c r="O129" s="18">
        <f t="shared" si="80"/>
        <v>550.793187963847</v>
      </c>
      <c r="P129" s="11">
        <f t="shared" si="81"/>
        <v>3.043528752934424</v>
      </c>
      <c r="Q129" s="83">
        <f t="shared" si="62"/>
        <v>683.7666367206077</v>
      </c>
      <c r="R129" s="113">
        <f t="shared" si="85"/>
        <v>1.9739953092736178E-05</v>
      </c>
      <c r="S129" s="62">
        <f t="shared" si="86"/>
        <v>0.013497521335242775</v>
      </c>
      <c r="T129" s="24"/>
      <c r="U129" s="54">
        <f t="shared" si="64"/>
        <v>1.8376496646544591</v>
      </c>
      <c r="V129" s="55">
        <f t="shared" si="65"/>
        <v>1.3909601071548572</v>
      </c>
      <c r="W129" s="55">
        <f t="shared" si="66"/>
        <v>1.1933017677905409</v>
      </c>
      <c r="X129" s="55">
        <f t="shared" si="67"/>
        <v>1.3581434231891638</v>
      </c>
      <c r="Y129" s="56">
        <f t="shared" si="68"/>
        <v>1.7878823693174286</v>
      </c>
      <c r="Z129" s="103">
        <f t="shared" si="69"/>
        <v>605.7690321001904</v>
      </c>
      <c r="AA129" s="103">
        <f t="shared" si="70"/>
        <v>531.2521684070689</v>
      </c>
      <c r="AB129" s="103">
        <f t="shared" si="71"/>
        <v>493.6317389836066</v>
      </c>
      <c r="AC129" s="103">
        <f t="shared" si="72"/>
        <v>525.2335392104129</v>
      </c>
      <c r="AD129" s="103">
        <f t="shared" si="73"/>
        <v>598.079461117956</v>
      </c>
      <c r="AE129" s="51">
        <f t="shared" si="74"/>
        <v>4.163130649670854</v>
      </c>
      <c r="AF129" s="52">
        <f t="shared" si="75"/>
        <v>2.589103500714277</v>
      </c>
      <c r="AG129" s="52">
        <f t="shared" si="76"/>
        <v>2.0078163798328523</v>
      </c>
      <c r="AH129" s="52">
        <f t="shared" si="77"/>
        <v>2.4877003440641747</v>
      </c>
      <c r="AI129" s="53">
        <f t="shared" si="78"/>
        <v>3.969892890389963</v>
      </c>
    </row>
    <row r="130" spans="1:35" ht="16.5">
      <c r="A130" s="97">
        <v>13</v>
      </c>
      <c r="B130" s="4">
        <v>-0.023769270922318952</v>
      </c>
      <c r="C130" s="11">
        <v>221.79902427062035</v>
      </c>
      <c r="D130" s="5">
        <v>-1.3085322849584602</v>
      </c>
      <c r="E130" s="41">
        <f t="shared" si="84"/>
        <v>1.30874814957607</v>
      </c>
      <c r="F130" s="182">
        <f t="shared" si="54"/>
        <v>0.003961545153719825</v>
      </c>
      <c r="G130" s="58">
        <f t="shared" si="55"/>
        <v>36.96650404510339</v>
      </c>
      <c r="H130" s="60">
        <f t="shared" si="56"/>
        <v>0.21808871415974337</v>
      </c>
      <c r="I130" s="60">
        <f t="shared" si="57"/>
        <v>0.21812469159601167</v>
      </c>
      <c r="J130" s="41">
        <f t="shared" si="58"/>
        <v>1.30874814957607</v>
      </c>
      <c r="K130" s="18">
        <f t="shared" si="59"/>
        <v>0.006565015911952069</v>
      </c>
      <c r="L130" s="18">
        <f t="shared" si="60"/>
        <v>14.172444375311578</v>
      </c>
      <c r="M130" s="15">
        <f t="shared" si="61"/>
        <v>0.5778225443233521</v>
      </c>
      <c r="N130" s="18">
        <f t="shared" si="83"/>
        <v>134.0349232082252</v>
      </c>
      <c r="O130" s="18">
        <f t="shared" si="80"/>
        <v>566.7872457762685</v>
      </c>
      <c r="P130" s="11">
        <f t="shared" si="81"/>
        <v>3.349137809499374</v>
      </c>
      <c r="Q130" s="83">
        <f t="shared" si="62"/>
        <v>718.9281387295399</v>
      </c>
      <c r="R130" s="113">
        <f t="shared" si="85"/>
        <v>1.9739953092736178E-05</v>
      </c>
      <c r="S130" s="62">
        <f t="shared" si="86"/>
        <v>0.014191607735569245</v>
      </c>
      <c r="T130" s="24"/>
      <c r="U130" s="54">
        <f t="shared" si="64"/>
        <v>1.9015766634617453</v>
      </c>
      <c r="V130" s="55">
        <f t="shared" si="65"/>
        <v>1.484833389298822</v>
      </c>
      <c r="W130" s="55">
        <f t="shared" si="66"/>
        <v>1.30874814957607</v>
      </c>
      <c r="X130" s="55">
        <f t="shared" si="67"/>
        <v>1.4629656120868955</v>
      </c>
      <c r="Y130" s="56">
        <f t="shared" si="68"/>
        <v>1.8673698571430941</v>
      </c>
      <c r="Z130" s="103">
        <f t="shared" si="69"/>
        <v>615.4442850271148</v>
      </c>
      <c r="AA130" s="103">
        <f t="shared" si="70"/>
        <v>548.0167347983024</v>
      </c>
      <c r="AB130" s="103">
        <f t="shared" si="71"/>
        <v>516.0108649068251</v>
      </c>
      <c r="AC130" s="103">
        <f t="shared" si="72"/>
        <v>544.1693283342521</v>
      </c>
      <c r="AD130" s="103">
        <f t="shared" si="73"/>
        <v>610.2950158148479</v>
      </c>
      <c r="AE130" s="51">
        <f t="shared" si="74"/>
        <v>4.417923006675239</v>
      </c>
      <c r="AF130" s="52">
        <f t="shared" si="75"/>
        <v>2.8899293231588072</v>
      </c>
      <c r="AG130" s="52">
        <f t="shared" si="76"/>
        <v>2.338743117557489</v>
      </c>
      <c r="AH130" s="52">
        <f t="shared" si="77"/>
        <v>2.8184275388467688</v>
      </c>
      <c r="AI130" s="53">
        <f t="shared" si="78"/>
        <v>4.2806660612585645</v>
      </c>
    </row>
    <row r="131" spans="1:35" ht="16.5">
      <c r="A131" s="97">
        <v>14</v>
      </c>
      <c r="B131" s="4">
        <v>-0.013196180446840344</v>
      </c>
      <c r="C131" s="11">
        <v>219.76625931595973</v>
      </c>
      <c r="D131" s="5">
        <v>-1.42585825842523</v>
      </c>
      <c r="E131" s="41">
        <f t="shared" si="84"/>
        <v>1.4259193218053452</v>
      </c>
      <c r="F131" s="182">
        <f t="shared" si="54"/>
        <v>0.002199363407806724</v>
      </c>
      <c r="G131" s="58">
        <f t="shared" si="55"/>
        <v>36.62770988599329</v>
      </c>
      <c r="H131" s="60">
        <f t="shared" si="56"/>
        <v>0.23764304307087167</v>
      </c>
      <c r="I131" s="60">
        <f t="shared" si="57"/>
        <v>0.2376532203008909</v>
      </c>
      <c r="J131" s="41">
        <f t="shared" si="58"/>
        <v>1.4259193218053452</v>
      </c>
      <c r="K131" s="18">
        <f t="shared" si="59"/>
        <v>0.0020234876242917715</v>
      </c>
      <c r="L131" s="18">
        <f t="shared" si="60"/>
        <v>13.885782274015712</v>
      </c>
      <c r="M131" s="15">
        <f t="shared" si="61"/>
        <v>0.6860856066489571</v>
      </c>
      <c r="N131" s="18">
        <f t="shared" si="83"/>
        <v>154.21473391394548</v>
      </c>
      <c r="O131" s="18">
        <f t="shared" si="80"/>
        <v>582.5961742841071</v>
      </c>
      <c r="P131" s="11">
        <f t="shared" si="81"/>
        <v>3.6806633111824056</v>
      </c>
      <c r="Q131" s="83">
        <f t="shared" si="62"/>
        <v>755.0654628775239</v>
      </c>
      <c r="R131" s="113">
        <f t="shared" si="85"/>
        <v>1.9739953092736178E-05</v>
      </c>
      <c r="S131" s="62">
        <f t="shared" si="86"/>
        <v>0.014904956819147452</v>
      </c>
      <c r="T131" s="24"/>
      <c r="U131" s="54">
        <f t="shared" si="64"/>
        <v>1.9682142299206369</v>
      </c>
      <c r="V131" s="55">
        <f t="shared" si="65"/>
        <v>1.5818553024386344</v>
      </c>
      <c r="W131" s="55">
        <f t="shared" si="66"/>
        <v>1.4259193218053452</v>
      </c>
      <c r="X131" s="55">
        <f t="shared" si="67"/>
        <v>1.5706070158368268</v>
      </c>
      <c r="Y131" s="56">
        <f t="shared" si="68"/>
        <v>1.9501147800956138</v>
      </c>
      <c r="Z131" s="103">
        <f t="shared" si="69"/>
        <v>625.2951552280063</v>
      </c>
      <c r="AA131" s="103">
        <f t="shared" si="70"/>
        <v>564.6853805580881</v>
      </c>
      <c r="AB131" s="103">
        <f t="shared" si="71"/>
        <v>537.572029094893</v>
      </c>
      <c r="AC131" s="103">
        <f t="shared" si="72"/>
        <v>562.7854887994991</v>
      </c>
      <c r="AD131" s="103">
        <f t="shared" si="73"/>
        <v>622.6428177400486</v>
      </c>
      <c r="AE131" s="51">
        <f t="shared" si="74"/>
        <v>4.691389496398901</v>
      </c>
      <c r="AF131" s="52">
        <f t="shared" si="75"/>
        <v>3.21759978947572</v>
      </c>
      <c r="AG131" s="52">
        <f t="shared" si="76"/>
        <v>2.6992704604579747</v>
      </c>
      <c r="AH131" s="52">
        <f t="shared" si="77"/>
        <v>3.1787383543530408</v>
      </c>
      <c r="AI131" s="53">
        <f t="shared" si="78"/>
        <v>4.616318455226391</v>
      </c>
    </row>
    <row r="132" spans="1:35" ht="16.5">
      <c r="A132" s="97">
        <v>15</v>
      </c>
      <c r="B132" s="4">
        <v>-0.004272548766898865</v>
      </c>
      <c r="C132" s="11">
        <v>217.9310841199892</v>
      </c>
      <c r="D132" s="5">
        <v>-1.5465244161194491</v>
      </c>
      <c r="E132" s="41">
        <f t="shared" si="84"/>
        <v>1.5465303179461336</v>
      </c>
      <c r="F132" s="182">
        <f t="shared" si="54"/>
        <v>0.0007120914611498108</v>
      </c>
      <c r="G132" s="58">
        <f t="shared" si="55"/>
        <v>36.321847353331535</v>
      </c>
      <c r="H132" s="60">
        <f t="shared" si="56"/>
        <v>0.2577540693532415</v>
      </c>
      <c r="I132" s="60">
        <f t="shared" si="57"/>
        <v>0.25775505299102225</v>
      </c>
      <c r="J132" s="41">
        <f t="shared" si="58"/>
        <v>1.5465303179461334</v>
      </c>
      <c r="K132" s="18">
        <f t="shared" si="59"/>
        <v>0.00021211829051734</v>
      </c>
      <c r="L132" s="18">
        <f t="shared" si="60"/>
        <v>13.643554870580262</v>
      </c>
      <c r="M132" s="15">
        <f t="shared" si="61"/>
        <v>0.8071219522763111</v>
      </c>
      <c r="N132" s="18">
        <f t="shared" si="83"/>
        <v>175.85550152046204</v>
      </c>
      <c r="O132" s="18">
        <f t="shared" si="80"/>
        <v>598.691062259156</v>
      </c>
      <c r="P132" s="11">
        <f t="shared" si="81"/>
        <v>4.051735716926026</v>
      </c>
      <c r="Q132" s="83">
        <f t="shared" si="62"/>
        <v>793.0491884376911</v>
      </c>
      <c r="R132" s="113">
        <f t="shared" si="85"/>
        <v>1.9739953092736178E-05</v>
      </c>
      <c r="S132" s="62">
        <f t="shared" si="86"/>
        <v>0.015654753779992515</v>
      </c>
      <c r="T132" s="24"/>
      <c r="U132" s="54">
        <f t="shared" si="64"/>
        <v>2.0440841878420026</v>
      </c>
      <c r="V132" s="55">
        <f t="shared" si="65"/>
        <v>1.68559583270392</v>
      </c>
      <c r="W132" s="55">
        <f t="shared" si="66"/>
        <v>1.5465303179461334</v>
      </c>
      <c r="X132" s="55">
        <f t="shared" si="67"/>
        <v>1.6822152972431745</v>
      </c>
      <c r="Y132" s="56">
        <f t="shared" si="68"/>
        <v>2.038506844993644</v>
      </c>
      <c r="Z132" s="103">
        <f t="shared" si="69"/>
        <v>636.2285946867958</v>
      </c>
      <c r="AA132" s="103">
        <f t="shared" si="70"/>
        <v>581.8245884760004</v>
      </c>
      <c r="AB132" s="103">
        <f t="shared" si="71"/>
        <v>558.6905489902506</v>
      </c>
      <c r="AC132" s="103">
        <f t="shared" si="72"/>
        <v>581.2766936336375</v>
      </c>
      <c r="AD132" s="103">
        <f t="shared" si="73"/>
        <v>635.4348855090954</v>
      </c>
      <c r="AE132" s="51">
        <f t="shared" si="74"/>
        <v>5.012524600959842</v>
      </c>
      <c r="AF132" s="52">
        <f t="shared" si="75"/>
        <v>3.5868017161438486</v>
      </c>
      <c r="AG132" s="52">
        <f t="shared" si="76"/>
        <v>3.096325740178706</v>
      </c>
      <c r="AH132" s="52">
        <f t="shared" si="77"/>
        <v>3.574463824248058</v>
      </c>
      <c r="AI132" s="53">
        <f t="shared" si="78"/>
        <v>4.988562703099675</v>
      </c>
    </row>
    <row r="133" spans="1:35" ht="16.5">
      <c r="A133" s="97">
        <v>16</v>
      </c>
      <c r="B133" s="4">
        <v>0.009362310202885027</v>
      </c>
      <c r="C133" s="11">
        <v>216.20133203357307</v>
      </c>
      <c r="D133" s="5">
        <v>-1.6661506047389647</v>
      </c>
      <c r="E133" s="41">
        <f t="shared" si="84"/>
        <v>1.66617690853173</v>
      </c>
      <c r="F133" s="182">
        <f>B133*$E$28*(1-$E$32)/$E$29/$E$33</f>
        <v>0.001560385033814171</v>
      </c>
      <c r="G133" s="58">
        <f t="shared" si="55"/>
        <v>36.03355533892884</v>
      </c>
      <c r="H133" s="60">
        <f t="shared" si="56"/>
        <v>0.2776917674564941</v>
      </c>
      <c r="I133" s="60">
        <f t="shared" si="57"/>
        <v>0.27769615142195503</v>
      </c>
      <c r="J133" s="41">
        <f t="shared" si="58"/>
        <v>1.66617690853173</v>
      </c>
      <c r="K133" s="18">
        <f t="shared" si="59"/>
        <v>0.0010185212976090029</v>
      </c>
      <c r="L133" s="18">
        <f t="shared" si="60"/>
        <v>13.432973774969167</v>
      </c>
      <c r="M133" s="15">
        <f t="shared" si="61"/>
        <v>0.9368155865591833</v>
      </c>
      <c r="N133" s="18">
        <f t="shared" si="83"/>
        <v>198.1216292930312</v>
      </c>
      <c r="O133" s="18">
        <f t="shared" si="80"/>
        <v>614.3755243907136</v>
      </c>
      <c r="P133" s="11">
        <f t="shared" si="81"/>
        <v>4.4480071702141695</v>
      </c>
      <c r="Q133" s="83">
        <f t="shared" si="62"/>
        <v>831.315968736785</v>
      </c>
      <c r="R133" s="113">
        <f t="shared" si="85"/>
        <v>1.9739953092736178E-05</v>
      </c>
      <c r="S133" s="62">
        <f t="shared" si="86"/>
        <v>0.01641013822810667</v>
      </c>
      <c r="T133" s="24"/>
      <c r="U133" s="54">
        <f t="shared" si="64"/>
        <v>2.120959157772217</v>
      </c>
      <c r="V133" s="55">
        <f t="shared" si="65"/>
        <v>1.7890049334593205</v>
      </c>
      <c r="W133" s="55">
        <f t="shared" si="66"/>
        <v>1.66617690853173</v>
      </c>
      <c r="X133" s="55">
        <f t="shared" si="67"/>
        <v>1.7959087573386145</v>
      </c>
      <c r="Y133" s="56">
        <f t="shared" si="68"/>
        <v>2.132596298980496</v>
      </c>
      <c r="Z133" s="103">
        <f t="shared" si="69"/>
        <v>647.009870625572</v>
      </c>
      <c r="AA133" s="103">
        <f t="shared" si="70"/>
        <v>598.254459082563</v>
      </c>
      <c r="AB133" s="103">
        <f t="shared" si="71"/>
        <v>578.6677443137124</v>
      </c>
      <c r="AC133" s="103">
        <f t="shared" si="72"/>
        <v>599.329119831209</v>
      </c>
      <c r="AD133" s="103">
        <f t="shared" si="73"/>
        <v>648.6164281005117</v>
      </c>
      <c r="AE133" s="51">
        <f t="shared" si="74"/>
        <v>5.34853595677197</v>
      </c>
      <c r="AF133" s="52">
        <f t="shared" si="75"/>
        <v>3.9742022132216324</v>
      </c>
      <c r="AG133" s="52">
        <f t="shared" si="76"/>
        <v>3.5162104900610958</v>
      </c>
      <c r="AH133" s="52">
        <f t="shared" si="77"/>
        <v>4.00075488521823</v>
      </c>
      <c r="AI133" s="53">
        <f t="shared" si="78"/>
        <v>5.400332305797922</v>
      </c>
    </row>
    <row r="134" spans="1:35" ht="16.5">
      <c r="A134" s="97">
        <v>17</v>
      </c>
      <c r="B134" s="4">
        <v>0.0184278144142489</v>
      </c>
      <c r="C134" s="11">
        <v>213.17801101084126</v>
      </c>
      <c r="D134" s="5">
        <v>-1.792796265344061</v>
      </c>
      <c r="E134" s="41">
        <f t="shared" si="84"/>
        <v>1.7928909708556453</v>
      </c>
      <c r="F134" s="182">
        <f aca="true" t="shared" si="87" ref="F134:F144">B134*$E$28*(1-$E$32)/$E$29/$E$33</f>
        <v>0.0030713024023748168</v>
      </c>
      <c r="G134" s="58">
        <f t="shared" si="55"/>
        <v>35.52966850180688</v>
      </c>
      <c r="H134" s="60">
        <f t="shared" si="56"/>
        <v>0.2987993775573435</v>
      </c>
      <c r="I134" s="60">
        <f t="shared" si="57"/>
        <v>0.2988151618092742</v>
      </c>
      <c r="J134" s="41">
        <f t="shared" si="58"/>
        <v>1.7928909708556453</v>
      </c>
      <c r="K134" s="18">
        <f t="shared" si="59"/>
        <v>0.003945951301893781</v>
      </c>
      <c r="L134" s="18">
        <f t="shared" si="60"/>
        <v>13.078678372115329</v>
      </c>
      <c r="M134" s="15">
        <f t="shared" si="61"/>
        <v>1.084644642211517</v>
      </c>
      <c r="N134" s="18">
        <f t="shared" si="83"/>
        <v>222.49878771492394</v>
      </c>
      <c r="O134" s="18">
        <f t="shared" si="80"/>
        <v>630.3124889804419</v>
      </c>
      <c r="P134" s="11">
        <f t="shared" si="81"/>
        <v>4.887281873570001</v>
      </c>
      <c r="Q134" s="83">
        <f t="shared" si="62"/>
        <v>871.8658275345646</v>
      </c>
      <c r="R134" s="113">
        <f t="shared" si="85"/>
        <v>1.9739953092736178E-05</v>
      </c>
      <c r="S134" s="62">
        <f t="shared" si="86"/>
        <v>0.017210590538691915</v>
      </c>
      <c r="T134" s="24"/>
      <c r="U134" s="54">
        <f t="shared" si="64"/>
        <v>2.205669209744652</v>
      </c>
      <c r="V134" s="55">
        <f t="shared" si="65"/>
        <v>1.9013361993265014</v>
      </c>
      <c r="W134" s="55">
        <f t="shared" si="66"/>
        <v>1.7928909708556453</v>
      </c>
      <c r="X134" s="55">
        <f t="shared" si="67"/>
        <v>1.913926000224319</v>
      </c>
      <c r="Y134" s="56">
        <f t="shared" si="68"/>
        <v>2.2273399932983353</v>
      </c>
      <c r="Z134" s="103">
        <f t="shared" si="69"/>
        <v>658.5543387534965</v>
      </c>
      <c r="AA134" s="103">
        <f t="shared" si="70"/>
        <v>615.4083086818794</v>
      </c>
      <c r="AB134" s="103">
        <f t="shared" si="71"/>
        <v>598.8597013154058</v>
      </c>
      <c r="AC134" s="103">
        <f t="shared" si="72"/>
        <v>617.2877104159274</v>
      </c>
      <c r="AD134" s="103">
        <f t="shared" si="73"/>
        <v>661.4523857355001</v>
      </c>
      <c r="AE134" s="51">
        <f t="shared" si="74"/>
        <v>5.731175906493046</v>
      </c>
      <c r="AF134" s="52">
        <f t="shared" si="75"/>
        <v>4.416950740637408</v>
      </c>
      <c r="AG134" s="52">
        <f t="shared" si="76"/>
        <v>3.9891376225415653</v>
      </c>
      <c r="AH134" s="52">
        <f t="shared" si="77"/>
        <v>4.467995593521871</v>
      </c>
      <c r="AI134" s="53">
        <f t="shared" si="78"/>
        <v>5.831149504656112</v>
      </c>
    </row>
    <row r="135" spans="1:35" ht="16.5">
      <c r="A135" s="97">
        <v>18</v>
      </c>
      <c r="B135" s="4">
        <v>0.02956510364557552</v>
      </c>
      <c r="C135" s="11">
        <v>210.35084529172045</v>
      </c>
      <c r="D135" s="5">
        <v>-1.919585996192356</v>
      </c>
      <c r="E135" s="41">
        <f t="shared" si="84"/>
        <v>1.919813660783612</v>
      </c>
      <c r="F135" s="182">
        <f t="shared" si="87"/>
        <v>0.004927517274262586</v>
      </c>
      <c r="G135" s="58">
        <f t="shared" si="55"/>
        <v>35.058474215286736</v>
      </c>
      <c r="H135" s="60">
        <f t="shared" si="56"/>
        <v>0.31993099936539265</v>
      </c>
      <c r="I135" s="60">
        <f t="shared" si="57"/>
        <v>0.31996894346393534</v>
      </c>
      <c r="J135" s="41">
        <f t="shared" si="58"/>
        <v>1.919813660783612</v>
      </c>
      <c r="K135" s="18">
        <f t="shared" si="59"/>
        <v>0.01015693967781874</v>
      </c>
      <c r="L135" s="18">
        <f t="shared" si="60"/>
        <v>12.774174885422916</v>
      </c>
      <c r="M135" s="15">
        <f t="shared" si="61"/>
        <v>1.2434855522000163</v>
      </c>
      <c r="N135" s="18">
        <f t="shared" si="83"/>
        <v>247.67037027544998</v>
      </c>
      <c r="O135" s="18">
        <f t="shared" si="80"/>
        <v>645.9659400468914</v>
      </c>
      <c r="P135" s="11">
        <f t="shared" si="81"/>
        <v>5.359566891274895</v>
      </c>
      <c r="Q135" s="83">
        <f t="shared" si="62"/>
        <v>913.0236945909171</v>
      </c>
      <c r="R135" s="113">
        <f t="shared" si="85"/>
        <v>1.9739953092736178E-05</v>
      </c>
      <c r="S135" s="62">
        <f t="shared" si="86"/>
        <v>0.018023044903781385</v>
      </c>
      <c r="T135" s="24"/>
      <c r="U135" s="54">
        <f t="shared" si="64"/>
        <v>2.294219121386348</v>
      </c>
      <c r="V135" s="55">
        <f t="shared" si="65"/>
        <v>2.0152204192031262</v>
      </c>
      <c r="W135" s="55">
        <f t="shared" si="66"/>
        <v>1.919813660783612</v>
      </c>
      <c r="X135" s="55">
        <f t="shared" si="67"/>
        <v>2.0339997147023396</v>
      </c>
      <c r="Y135" s="56">
        <f t="shared" si="68"/>
        <v>2.3271279251056867</v>
      </c>
      <c r="Z135" s="103">
        <f t="shared" si="69"/>
        <v>670.2568411937912</v>
      </c>
      <c r="AA135" s="103">
        <f t="shared" si="70"/>
        <v>632.1039265576233</v>
      </c>
      <c r="AB135" s="103">
        <f t="shared" si="71"/>
        <v>618.1636991181554</v>
      </c>
      <c r="AC135" s="103">
        <f t="shared" si="72"/>
        <v>634.7923259456755</v>
      </c>
      <c r="AD135" s="103">
        <f t="shared" si="73"/>
        <v>674.512907419212</v>
      </c>
      <c r="AE135" s="51">
        <f t="shared" si="74"/>
        <v>6.145039594980335</v>
      </c>
      <c r="AF135" s="52">
        <f t="shared" si="75"/>
        <v>4.8891254284932675</v>
      </c>
      <c r="AG135" s="52">
        <f t="shared" si="76"/>
        <v>4.491965295004726</v>
      </c>
      <c r="AH135" s="52">
        <f t="shared" si="77"/>
        <v>4.969239868734808</v>
      </c>
      <c r="AI135" s="53">
        <f t="shared" si="78"/>
        <v>6.302464269161342</v>
      </c>
    </row>
    <row r="136" spans="1:35" ht="16.5">
      <c r="A136" s="97">
        <v>19</v>
      </c>
      <c r="B136" s="4">
        <v>0.043871816752934834</v>
      </c>
      <c r="C136" s="11">
        <v>206.0231579863197</v>
      </c>
      <c r="D136" s="5">
        <v>-2.0509802252788147</v>
      </c>
      <c r="E136" s="41">
        <f t="shared" si="84"/>
        <v>2.0514493951326074</v>
      </c>
      <c r="F136" s="182">
        <f t="shared" si="87"/>
        <v>0.007311969458822473</v>
      </c>
      <c r="G136" s="58">
        <f t="shared" si="55"/>
        <v>34.337192997719946</v>
      </c>
      <c r="H136" s="60">
        <f t="shared" si="56"/>
        <v>0.34183003754646907</v>
      </c>
      <c r="I136" s="60">
        <f t="shared" si="57"/>
        <v>0.34190823252210123</v>
      </c>
      <c r="J136" s="41">
        <f t="shared" si="58"/>
        <v>2.0514493951326074</v>
      </c>
      <c r="K136" s="18">
        <f t="shared" si="59"/>
        <v>0.0223653294434415</v>
      </c>
      <c r="L136" s="18">
        <f t="shared" si="60"/>
        <v>12.334098574193037</v>
      </c>
      <c r="M136" s="15">
        <f t="shared" si="61"/>
        <v>1.419542971864415</v>
      </c>
      <c r="N136" s="18">
        <f t="shared" si="83"/>
        <v>274.5097672569267</v>
      </c>
      <c r="O136" s="18">
        <f t="shared" si="80"/>
        <v>661.4888458624183</v>
      </c>
      <c r="P136" s="11">
        <f t="shared" si="81"/>
        <v>5.870415280076419</v>
      </c>
      <c r="Q136" s="83">
        <f t="shared" si="62"/>
        <v>955.6450352749223</v>
      </c>
      <c r="R136" s="113">
        <f t="shared" si="85"/>
        <v>1.9739953092736178E-05</v>
      </c>
      <c r="S136" s="62">
        <f t="shared" si="86"/>
        <v>0.018864388169633175</v>
      </c>
      <c r="T136" s="24"/>
      <c r="U136" s="54">
        <f t="shared" si="64"/>
        <v>2.3841931013779636</v>
      </c>
      <c r="V136" s="55">
        <f t="shared" si="65"/>
        <v>2.1330256510397665</v>
      </c>
      <c r="W136" s="55">
        <f t="shared" si="66"/>
        <v>2.0514493951326074</v>
      </c>
      <c r="X136" s="55">
        <f t="shared" si="67"/>
        <v>2.158776348547305</v>
      </c>
      <c r="Y136" s="56">
        <f t="shared" si="68"/>
        <v>2.4301050460351505</v>
      </c>
      <c r="Z136" s="103">
        <f t="shared" si="69"/>
        <v>681.7756528542767</v>
      </c>
      <c r="AA136" s="103">
        <f t="shared" si="70"/>
        <v>648.6755752575731</v>
      </c>
      <c r="AB136" s="103">
        <f t="shared" si="71"/>
        <v>637.2743241103946</v>
      </c>
      <c r="AC136" s="103">
        <f t="shared" si="72"/>
        <v>652.2065516124554</v>
      </c>
      <c r="AD136" s="103">
        <f t="shared" si="73"/>
        <v>687.5121254773917</v>
      </c>
      <c r="AE136" s="51">
        <f t="shared" si="74"/>
        <v>6.580089608390093</v>
      </c>
      <c r="AF136" s="52">
        <f t="shared" si="75"/>
        <v>5.402248017565598</v>
      </c>
      <c r="AG136" s="52">
        <f t="shared" si="76"/>
        <v>5.044253920825431</v>
      </c>
      <c r="AH136" s="52">
        <f t="shared" si="77"/>
        <v>5.5177540603993185</v>
      </c>
      <c r="AI136" s="53">
        <f t="shared" si="78"/>
        <v>6.807730793201658</v>
      </c>
    </row>
    <row r="137" spans="1:35" ht="16.5">
      <c r="A137" s="97">
        <v>20</v>
      </c>
      <c r="B137" s="4">
        <v>0.054678613808780696</v>
      </c>
      <c r="C137" s="11">
        <v>201.991793493032</v>
      </c>
      <c r="D137" s="5">
        <v>-2.188238226917165</v>
      </c>
      <c r="E137" s="41">
        <f t="shared" si="84"/>
        <v>2.188921261386446</v>
      </c>
      <c r="F137" s="182">
        <f t="shared" si="87"/>
        <v>0.00911310230146345</v>
      </c>
      <c r="G137" s="58">
        <f t="shared" si="55"/>
        <v>33.66529891550533</v>
      </c>
      <c r="H137" s="60">
        <f t="shared" si="56"/>
        <v>0.3647063711528608</v>
      </c>
      <c r="I137" s="60">
        <f t="shared" si="57"/>
        <v>0.36482021023107436</v>
      </c>
      <c r="J137" s="41">
        <f t="shared" si="58"/>
        <v>2.188921261386446</v>
      </c>
      <c r="K137" s="18">
        <f t="shared" si="59"/>
        <v>0.03474073907946221</v>
      </c>
      <c r="L137" s="18">
        <f t="shared" si="60"/>
        <v>11.940202366930396</v>
      </c>
      <c r="M137" s="15">
        <f t="shared" si="61"/>
        <v>1.6159011826598915</v>
      </c>
      <c r="N137" s="18">
        <f t="shared" si="83"/>
        <v>303.2720105699178</v>
      </c>
      <c r="O137" s="18">
        <f t="shared" si="80"/>
        <v>677.3707938735553</v>
      </c>
      <c r="P137" s="11">
        <f t="shared" si="81"/>
        <v>6.443051776512606</v>
      </c>
      <c r="Q137" s="83">
        <f t="shared" si="62"/>
        <v>1000.6767005086555</v>
      </c>
      <c r="R137" s="113">
        <f t="shared" si="85"/>
        <v>1.9739953092736178E-05</v>
      </c>
      <c r="S137" s="62">
        <f t="shared" si="86"/>
        <v>0.01975331112903487</v>
      </c>
      <c r="T137" s="24"/>
      <c r="U137" s="54">
        <f t="shared" si="64"/>
        <v>2.4862224447115673</v>
      </c>
      <c r="V137" s="55">
        <f t="shared" si="65"/>
        <v>2.259446060143103</v>
      </c>
      <c r="W137" s="55">
        <f t="shared" si="66"/>
        <v>2.188921261386446</v>
      </c>
      <c r="X137" s="55">
        <f t="shared" si="67"/>
        <v>2.289135516772189</v>
      </c>
      <c r="Y137" s="56">
        <f t="shared" si="68"/>
        <v>2.539959030278035</v>
      </c>
      <c r="Z137" s="103">
        <f t="shared" si="69"/>
        <v>694.3961850423915</v>
      </c>
      <c r="AA137" s="103">
        <f t="shared" si="70"/>
        <v>665.7051782612097</v>
      </c>
      <c r="AB137" s="103">
        <f t="shared" si="71"/>
        <v>656.2993131097857</v>
      </c>
      <c r="AC137" s="103">
        <f t="shared" si="72"/>
        <v>669.5949245109098</v>
      </c>
      <c r="AD137" s="103">
        <f t="shared" si="73"/>
        <v>700.8583684434792</v>
      </c>
      <c r="AE137" s="51">
        <f t="shared" si="74"/>
        <v>7.09115232406376</v>
      </c>
      <c r="AF137" s="52">
        <f t="shared" si="75"/>
        <v>5.980825976197937</v>
      </c>
      <c r="AG137" s="52">
        <f t="shared" si="76"/>
        <v>5.654494838960353</v>
      </c>
      <c r="AH137" s="52">
        <f t="shared" si="77"/>
        <v>6.120896053978205</v>
      </c>
      <c r="AI137" s="53">
        <f t="shared" si="78"/>
        <v>7.36788968936277</v>
      </c>
    </row>
    <row r="138" spans="1:35" ht="16.5">
      <c r="A138" s="97">
        <v>21</v>
      </c>
      <c r="B138" s="4">
        <v>0.07017452105733035</v>
      </c>
      <c r="C138" s="11">
        <v>196.013483030584</v>
      </c>
      <c r="D138" s="5">
        <v>-2.328057691513309</v>
      </c>
      <c r="E138" s="41">
        <f t="shared" si="84"/>
        <v>2.3291150848379956</v>
      </c>
      <c r="F138" s="182">
        <f t="shared" si="87"/>
        <v>0.01169575350955506</v>
      </c>
      <c r="G138" s="58">
        <f t="shared" si="55"/>
        <v>32.66891383843067</v>
      </c>
      <c r="H138" s="60">
        <f t="shared" si="56"/>
        <v>0.38800961525221817</v>
      </c>
      <c r="I138" s="60">
        <f t="shared" si="57"/>
        <v>0.3881858474729993</v>
      </c>
      <c r="J138" s="41">
        <f aca="true" t="shared" si="88" ref="J138:J153">E138*E$28/E$29</f>
        <v>2.3291150848379956</v>
      </c>
      <c r="K138" s="18">
        <f aca="true" t="shared" si="89" ref="K138:K153">E$35*E$13/120*F138^2/E$7*E$6*E$9*(E$9-1)*E$4/E$5</f>
        <v>0.05722199248866419</v>
      </c>
      <c r="L138" s="18">
        <f aca="true" t="shared" si="90" ref="L138:L153">E$36*E$13/6*F138^2/E$8*E$6*E$4/E$5*(1+(G138*E$4/F138)^2/15)</f>
        <v>11.399479691644306</v>
      </c>
      <c r="M138" s="15">
        <f aca="true" t="shared" si="91" ref="M138:M153">E$37*E$13/8*H138^2/E$8*E$6*E$5/E$4</f>
        <v>1.828997342093131</v>
      </c>
      <c r="N138" s="18">
        <f t="shared" si="83"/>
        <v>333.3130348551368</v>
      </c>
      <c r="O138" s="18">
        <f t="shared" si="80"/>
        <v>692.7512391401852</v>
      </c>
      <c r="P138" s="11">
        <f t="shared" si="81"/>
        <v>7.049807363532713</v>
      </c>
      <c r="Q138" s="83">
        <f aca="true" t="shared" si="92" ref="Q138:Q153">SUM(K138:P138)</f>
        <v>1046.3997803850807</v>
      </c>
      <c r="R138" s="113">
        <f t="shared" si="85"/>
        <v>1.9739953092736178E-05</v>
      </c>
      <c r="S138" s="62">
        <f t="shared" si="86"/>
        <v>0.02065588258105093</v>
      </c>
      <c r="T138" s="24"/>
      <c r="U138" s="54">
        <f aca="true" t="shared" si="93" ref="U138:U153">SQRT(($B138-$C138*0.8*$E$4)^2+$D138^2)*$E$28/$E$29</f>
        <v>2.5870114187936784</v>
      </c>
      <c r="V138" s="55">
        <f aca="true" t="shared" si="94" ref="V138:V153">SQRT(($B138-$C138*0.4*$E$4)^2+$D138^2)*$E$28/$E$29</f>
        <v>2.3874029989780916</v>
      </c>
      <c r="W138" s="55">
        <f aca="true" t="shared" si="95" ref="W138:W153">SQRT(($B138)^2+$D138^2)*$E$28/$E$29</f>
        <v>2.3291150848379956</v>
      </c>
      <c r="X138" s="55">
        <f aca="true" t="shared" si="96" ref="X138:X153">SQRT(($B138+$C138*0.4*$E$4)^2+$D138^2)*$E$28/$E$29</f>
        <v>2.4223707556110883</v>
      </c>
      <c r="Y138" s="56">
        <f aca="true" t="shared" si="97" ref="Y138:Y153">SQRT(($B138+$C138*0.8*$E$4)^2+$D138^2)*$E$28/$E$29</f>
        <v>2.651226523175524</v>
      </c>
      <c r="Z138" s="103">
        <f aca="true" t="shared" si="98" ref="Z138:Z153">$E$38*$E$13*$E$14*$E$16/$E$33*2/3*$E$20/PI()*($E$21*$E$22*LN((U138+$E$22)/($E$32*U138+$E$22))+$E$23*U138*(1-$E$32)+$E$24*U138^2/2*(1-$E$32^2))</f>
        <v>706.4137040100578</v>
      </c>
      <c r="AA138" s="103">
        <f aca="true" t="shared" si="99" ref="AA138:AA153">$E$38*$E$13*$E$14*$E$16/$E$33*2/3*$E$20/PI()*($E$21*$E$22*LN((V138+$E$22)/($E$32*V138+$E$22))+$E$23*V138*(1-$E$32)+$E$24*V138^2/2*(1-$E$32^2))</f>
        <v>682.1797930044611</v>
      </c>
      <c r="AB138" s="103">
        <f aca="true" t="shared" si="100" ref="AB138:AB153">$E$38*$E$13*$E$14*$E$16/$E$33*2/3*$E$20/PI()*($E$21*$E$22*LN((W138+$E$22)/($E$32*W138+$E$22))+$E$23*W138*(1-$E$32)+$E$24*W138^2/2*(1-$E$32^2))</f>
        <v>674.7683104914755</v>
      </c>
      <c r="AC138" s="103">
        <f aca="true" t="shared" si="101" ref="AC138:AC153">$E$38*$E$13*$E$14*$E$16/$E$33*2/3*$E$20/PI()*($E$21*$E$22*LN((X138+$E$22)/($E$32*X138+$E$22))+$E$23*X138*(1-$E$32)+$E$24*X138^2/2*(1-$E$32^2))</f>
        <v>686.552376658492</v>
      </c>
      <c r="AD138" s="103">
        <f aca="true" t="shared" si="102" ref="AD138:AD153">$E$38*$E$13*$E$14*$E$16/$E$33*2/3*$E$20/PI()*($E$21*$E$22*LN((Y138+$E$22)/($E$32*Y138+$E$22))+$E$23*Y138*(1-$E$32)+$E$24*Y138^2/2*(1-$E$32^2))</f>
        <v>713.8420115364396</v>
      </c>
      <c r="AE138" s="51">
        <f aca="true" t="shared" si="103" ref="AE138:AE153">1/9/PI()*$E$20/$E$33*$E$27^2*U138*(3*U138+4*$E$26)/($E$25*$E$26*$E$13*$E$14*$E$16*16*$E$4^2*$E$5^2)</f>
        <v>7.614494247187364</v>
      </c>
      <c r="AF138" s="52">
        <f aca="true" t="shared" si="104" ref="AF138:AF153">1/9/PI()*$E$20/$E$33*$E$27^2*V138*(3*V138+4*$E$26)/($E$25*$E$26*$E$13*$E$14*$E$16*16*$E$4^2*$E$5^2)</f>
        <v>6.595880967183162</v>
      </c>
      <c r="AG138" s="52">
        <f aca="true" t="shared" si="105" ref="AG138:AG153">1/9/PI()*$E$20/$E$33*$E$27^2*W138*(3*W138+4*$E$26)/($E$25*$E$26*$E$13*$E$14*$E$16*16*$E$4^2*$E$5^2)</f>
        <v>6.312032904631652</v>
      </c>
      <c r="AH138" s="52">
        <f aca="true" t="shared" si="106" ref="AH138:AH153">1/9/PI()*$E$20/$E$33*$E$27^2*X138*(3*X138+4*$E$26)/($E$25*$E$26*$E$13*$E$14*$E$16*16*$E$4^2*$E$5^2)</f>
        <v>6.769115421839607</v>
      </c>
      <c r="AI138" s="53">
        <f aca="true" t="shared" si="107" ref="AI138:AI153">1/9/PI()*$E$20/$E$33*$E$27^2*Y138*(3*Y138+4*$E$26)/($E$25*$E$26*$E$13*$E$14*$E$16*16*$E$4^2*$E$5^2)</f>
        <v>7.957513276821778</v>
      </c>
    </row>
    <row r="139" spans="1:35" ht="16.5">
      <c r="A139" s="97">
        <v>22</v>
      </c>
      <c r="B139" s="4">
        <v>0.08579211363078798</v>
      </c>
      <c r="C139" s="11">
        <v>189.59314325737907</v>
      </c>
      <c r="D139" s="5">
        <v>-2.4754628285952887</v>
      </c>
      <c r="E139" s="41">
        <f t="shared" si="84"/>
        <v>2.476949031069922</v>
      </c>
      <c r="F139" s="182">
        <f t="shared" si="87"/>
        <v>0.01429868560513133</v>
      </c>
      <c r="G139" s="58">
        <f t="shared" si="55"/>
        <v>31.598857209563175</v>
      </c>
      <c r="H139" s="60">
        <f t="shared" si="56"/>
        <v>0.41257713809921476</v>
      </c>
      <c r="I139" s="60">
        <f t="shared" si="57"/>
        <v>0.4128248385116537</v>
      </c>
      <c r="J139" s="41">
        <f t="shared" si="88"/>
        <v>2.476949031069922</v>
      </c>
      <c r="K139" s="18">
        <f t="shared" si="89"/>
        <v>0.08552612519870345</v>
      </c>
      <c r="L139" s="18">
        <f t="shared" si="90"/>
        <v>10.868058780106127</v>
      </c>
      <c r="M139" s="15">
        <f t="shared" si="91"/>
        <v>2.067942297940034</v>
      </c>
      <c r="N139" s="18">
        <f t="shared" si="83"/>
        <v>365.7044103118101</v>
      </c>
      <c r="O139" s="18">
        <f t="shared" si="80"/>
        <v>708.4497271862928</v>
      </c>
      <c r="P139" s="11">
        <f t="shared" si="81"/>
        <v>7.729855460373161</v>
      </c>
      <c r="Q139" s="83">
        <f t="shared" si="92"/>
        <v>1094.9055201617207</v>
      </c>
      <c r="R139" s="113">
        <f t="shared" si="85"/>
        <v>1.9739953092736178E-05</v>
      </c>
      <c r="S139" s="62">
        <f t="shared" si="86"/>
        <v>0.021613383608970273</v>
      </c>
      <c r="T139" s="24"/>
      <c r="U139" s="54">
        <f t="shared" si="93"/>
        <v>2.6981287633115105</v>
      </c>
      <c r="V139" s="55">
        <f t="shared" si="94"/>
        <v>2.5242249122038234</v>
      </c>
      <c r="W139" s="55">
        <f t="shared" si="95"/>
        <v>2.476949031069922</v>
      </c>
      <c r="X139" s="55">
        <f t="shared" si="96"/>
        <v>2.5633170129331218</v>
      </c>
      <c r="Y139" s="56">
        <f t="shared" si="97"/>
        <v>2.770859835179843</v>
      </c>
      <c r="Z139" s="103">
        <f t="shared" si="98"/>
        <v>719.1569191141475</v>
      </c>
      <c r="AA139" s="103">
        <f t="shared" si="99"/>
        <v>698.9792873428419</v>
      </c>
      <c r="AB139" s="103">
        <f t="shared" si="100"/>
        <v>693.2681936224833</v>
      </c>
      <c r="AC139" s="103">
        <f t="shared" si="101"/>
        <v>703.6281309088979</v>
      </c>
      <c r="AD139" s="103">
        <f t="shared" si="102"/>
        <v>727.2161049430929</v>
      </c>
      <c r="AE139" s="51">
        <f t="shared" si="103"/>
        <v>8.21276644035611</v>
      </c>
      <c r="AF139" s="52">
        <f t="shared" si="104"/>
        <v>7.286319846164409</v>
      </c>
      <c r="AG139" s="52">
        <f t="shared" si="105"/>
        <v>7.043923875860522</v>
      </c>
      <c r="AH139" s="52">
        <f t="shared" si="106"/>
        <v>7.489809693205235</v>
      </c>
      <c r="AI139" s="53">
        <f t="shared" si="107"/>
        <v>8.616457446279524</v>
      </c>
    </row>
    <row r="140" spans="1:35" ht="16.5">
      <c r="A140" s="97">
        <v>23</v>
      </c>
      <c r="B140" s="4">
        <v>0.10283443261820402</v>
      </c>
      <c r="C140" s="11">
        <v>181.90473849406033</v>
      </c>
      <c r="D140" s="5">
        <v>-2.629643364752149</v>
      </c>
      <c r="E140" s="41">
        <f t="shared" si="84"/>
        <v>2.6316533104337494</v>
      </c>
      <c r="F140" s="182">
        <f t="shared" si="87"/>
        <v>0.017139072103034007</v>
      </c>
      <c r="G140" s="58">
        <f t="shared" si="55"/>
        <v>30.317456415676723</v>
      </c>
      <c r="H140" s="60">
        <f t="shared" si="56"/>
        <v>0.43827389412535817</v>
      </c>
      <c r="I140" s="60">
        <f t="shared" si="57"/>
        <v>0.4386088850722915</v>
      </c>
      <c r="J140" s="41">
        <f t="shared" si="88"/>
        <v>2.6316533104337494</v>
      </c>
      <c r="K140" s="18">
        <f t="shared" si="89"/>
        <v>0.1228799918695245</v>
      </c>
      <c r="L140" s="18">
        <f t="shared" si="90"/>
        <v>10.28480117580126</v>
      </c>
      <c r="M140" s="15">
        <f t="shared" si="91"/>
        <v>2.333561782553577</v>
      </c>
      <c r="N140" s="18">
        <f t="shared" si="83"/>
        <v>400.3213639770586</v>
      </c>
      <c r="O140" s="18">
        <f t="shared" si="80"/>
        <v>724.1629036817827</v>
      </c>
      <c r="P140" s="11">
        <f t="shared" si="81"/>
        <v>8.479850536528078</v>
      </c>
      <c r="Q140" s="83">
        <f t="shared" si="92"/>
        <v>1145.7053611455938</v>
      </c>
      <c r="R140" s="113">
        <f t="shared" si="85"/>
        <v>1.9739953092736178E-05</v>
      </c>
      <c r="S140" s="62">
        <f t="shared" si="86"/>
        <v>0.022616170087110383</v>
      </c>
      <c r="T140" s="24"/>
      <c r="U140" s="54">
        <f t="shared" si="93"/>
        <v>2.8166694333203464</v>
      </c>
      <c r="V140" s="55">
        <f t="shared" si="94"/>
        <v>2.6684125088446486</v>
      </c>
      <c r="W140" s="55">
        <f t="shared" si="95"/>
        <v>2.6316533104337494</v>
      </c>
      <c r="X140" s="55">
        <f t="shared" si="96"/>
        <v>2.710931239164157</v>
      </c>
      <c r="Y140" s="56">
        <f t="shared" si="97"/>
        <v>2.8967347874522775</v>
      </c>
      <c r="Z140" s="103">
        <f t="shared" si="98"/>
        <v>732.1793302514461</v>
      </c>
      <c r="AA140" s="103">
        <f t="shared" si="99"/>
        <v>715.8002947150812</v>
      </c>
      <c r="AB140" s="103">
        <f t="shared" si="100"/>
        <v>711.5964490782909</v>
      </c>
      <c r="AC140" s="103">
        <f t="shared" si="101"/>
        <v>720.5915792425262</v>
      </c>
      <c r="AD140" s="103">
        <f t="shared" si="102"/>
        <v>740.6468651215694</v>
      </c>
      <c r="AE140" s="51">
        <f t="shared" si="103"/>
        <v>8.875634232292324</v>
      </c>
      <c r="AF140" s="52">
        <f t="shared" si="104"/>
        <v>8.050581510421374</v>
      </c>
      <c r="AG140" s="52">
        <f t="shared" si="105"/>
        <v>7.852168231397092</v>
      </c>
      <c r="AH140" s="52">
        <f t="shared" si="106"/>
        <v>8.283132029511613</v>
      </c>
      <c r="AI140" s="53">
        <f t="shared" si="107"/>
        <v>9.337736679017986</v>
      </c>
    </row>
    <row r="141" spans="1:35" ht="16.5">
      <c r="A141" s="97">
        <v>24</v>
      </c>
      <c r="B141" s="4">
        <v>0.12083971093911572</v>
      </c>
      <c r="C141" s="11">
        <v>172.05837031981866</v>
      </c>
      <c r="D141" s="5">
        <v>-2.797470268727008</v>
      </c>
      <c r="E141" s="41">
        <f t="shared" si="84"/>
        <v>2.8000789524853413</v>
      </c>
      <c r="F141" s="182">
        <f t="shared" si="87"/>
        <v>0.020139951823185953</v>
      </c>
      <c r="G141" s="58">
        <f t="shared" si="55"/>
        <v>28.67639505330311</v>
      </c>
      <c r="H141" s="60">
        <f t="shared" si="56"/>
        <v>0.4662450447878347</v>
      </c>
      <c r="I141" s="60">
        <f t="shared" si="57"/>
        <v>0.46667982541422354</v>
      </c>
      <c r="J141" s="41">
        <f t="shared" si="88"/>
        <v>2.8000789524853413</v>
      </c>
      <c r="K141" s="18">
        <f t="shared" si="89"/>
        <v>0.16967717190644413</v>
      </c>
      <c r="L141" s="18">
        <f t="shared" si="90"/>
        <v>9.580819394465534</v>
      </c>
      <c r="M141" s="15">
        <f t="shared" si="91"/>
        <v>2.640927973790926</v>
      </c>
      <c r="N141" s="18">
        <f t="shared" si="83"/>
        <v>438.7761868576949</v>
      </c>
      <c r="O141" s="18">
        <f t="shared" si="80"/>
        <v>740.4165539214924</v>
      </c>
      <c r="P141" s="11">
        <f t="shared" si="81"/>
        <v>9.339617607901378</v>
      </c>
      <c r="Q141" s="83">
        <f t="shared" si="92"/>
        <v>1200.9237829272515</v>
      </c>
      <c r="R141" s="113">
        <f t="shared" si="85"/>
        <v>1.9739953092736178E-05</v>
      </c>
      <c r="S141" s="62">
        <f t="shared" si="86"/>
        <v>0.02370617914293523</v>
      </c>
      <c r="T141" s="24"/>
      <c r="U141" s="54">
        <f t="shared" si="93"/>
        <v>2.9483395015003233</v>
      </c>
      <c r="V141" s="55">
        <f t="shared" si="94"/>
        <v>2.8266504296891655</v>
      </c>
      <c r="W141" s="55">
        <f t="shared" si="95"/>
        <v>2.8000789524853413</v>
      </c>
      <c r="X141" s="55">
        <f t="shared" si="96"/>
        <v>2.8712670167672605</v>
      </c>
      <c r="Y141" s="56">
        <f t="shared" si="97"/>
        <v>3.033339591264783</v>
      </c>
      <c r="Z141" s="103">
        <f t="shared" si="98"/>
        <v>745.9661127134375</v>
      </c>
      <c r="AA141" s="103">
        <f t="shared" si="99"/>
        <v>733.2492308287217</v>
      </c>
      <c r="AB141" s="103">
        <f t="shared" si="100"/>
        <v>730.3918549952281</v>
      </c>
      <c r="AC141" s="103">
        <f t="shared" si="101"/>
        <v>737.9818732031965</v>
      </c>
      <c r="AD141" s="103">
        <f t="shared" si="102"/>
        <v>754.4936978668786</v>
      </c>
      <c r="AE141" s="51">
        <f t="shared" si="103"/>
        <v>9.641723409542049</v>
      </c>
      <c r="AF141" s="52">
        <f t="shared" si="104"/>
        <v>8.93260741283707</v>
      </c>
      <c r="AG141" s="52">
        <f t="shared" si="105"/>
        <v>8.781331808273348</v>
      </c>
      <c r="AH141" s="52">
        <f t="shared" si="106"/>
        <v>9.189489908327673</v>
      </c>
      <c r="AI141" s="53">
        <f t="shared" si="107"/>
        <v>10.152935500526747</v>
      </c>
    </row>
    <row r="142" spans="1:35" ht="16.5">
      <c r="A142" s="97">
        <v>25</v>
      </c>
      <c r="B142" s="4">
        <v>0.14004875197477773</v>
      </c>
      <c r="C142" s="11">
        <v>159.30777595121364</v>
      </c>
      <c r="D142" s="5">
        <v>-2.9734757363186137</v>
      </c>
      <c r="E142" s="41">
        <f t="shared" si="84"/>
        <v>2.9767720113245515</v>
      </c>
      <c r="F142" s="182">
        <f t="shared" si="87"/>
        <v>0.023341458662462955</v>
      </c>
      <c r="G142" s="58">
        <f t="shared" si="55"/>
        <v>26.551295991868937</v>
      </c>
      <c r="H142" s="60">
        <f t="shared" si="56"/>
        <v>0.49557928938643564</v>
      </c>
      <c r="I142" s="60">
        <f t="shared" si="57"/>
        <v>0.4961286685540919</v>
      </c>
      <c r="J142" s="41">
        <f t="shared" si="88"/>
        <v>2.976772011324551</v>
      </c>
      <c r="K142" s="18">
        <f t="shared" si="89"/>
        <v>0.22790956255985106</v>
      </c>
      <c r="L142" s="18">
        <f t="shared" si="90"/>
        <v>8.736922842164356</v>
      </c>
      <c r="M142" s="15">
        <f t="shared" si="91"/>
        <v>2.9836947879173117</v>
      </c>
      <c r="N142" s="18">
        <f t="shared" si="83"/>
        <v>479.90501689872787</v>
      </c>
      <c r="O142" s="18">
        <f t="shared" si="80"/>
        <v>756.4749816392871</v>
      </c>
      <c r="P142" s="11">
        <f t="shared" si="81"/>
        <v>10.287227120115915</v>
      </c>
      <c r="Q142" s="83">
        <f t="shared" si="92"/>
        <v>1258.6157528507724</v>
      </c>
      <c r="R142" s="113">
        <f t="shared" si="85"/>
        <v>1.9739953092736178E-05</v>
      </c>
      <c r="S142" s="62">
        <f t="shared" si="86"/>
        <v>0.024845015923053076</v>
      </c>
      <c r="T142" s="24"/>
      <c r="U142" s="54">
        <f t="shared" si="93"/>
        <v>3.0881935287372912</v>
      </c>
      <c r="V142" s="55">
        <f t="shared" si="94"/>
        <v>2.993645553686447</v>
      </c>
      <c r="W142" s="55">
        <f t="shared" si="95"/>
        <v>2.976772011324551</v>
      </c>
      <c r="X142" s="55">
        <f t="shared" si="96"/>
        <v>3.0388670569524145</v>
      </c>
      <c r="Y142" s="56">
        <f t="shared" si="97"/>
        <v>3.1753012216769108</v>
      </c>
      <c r="Z142" s="103">
        <f t="shared" si="98"/>
        <v>759.8436505035585</v>
      </c>
      <c r="AA142" s="103">
        <f t="shared" si="99"/>
        <v>750.5474881658758</v>
      </c>
      <c r="AB142" s="103">
        <f t="shared" si="100"/>
        <v>748.8508729639971</v>
      </c>
      <c r="AC142" s="103">
        <f t="shared" si="101"/>
        <v>755.0382211360393</v>
      </c>
      <c r="AD142" s="103">
        <f t="shared" si="102"/>
        <v>768.0946754269648</v>
      </c>
      <c r="AE142" s="51">
        <f t="shared" si="103"/>
        <v>10.489780851644396</v>
      </c>
      <c r="AF142" s="52">
        <f t="shared" si="104"/>
        <v>9.912578636457916</v>
      </c>
      <c r="AG142" s="52">
        <f t="shared" si="105"/>
        <v>9.81126877288401</v>
      </c>
      <c r="AH142" s="52">
        <f t="shared" si="106"/>
        <v>10.186631743605554</v>
      </c>
      <c r="AI142" s="53">
        <f t="shared" si="107"/>
        <v>11.035875595987697</v>
      </c>
    </row>
    <row r="143" spans="1:35" ht="16.5">
      <c r="A143" s="97">
        <v>26</v>
      </c>
      <c r="B143" s="4">
        <v>0.15801513373855514</v>
      </c>
      <c r="C143" s="11">
        <v>142.17475348390215</v>
      </c>
      <c r="D143" s="5">
        <v>-3.150556107261471</v>
      </c>
      <c r="E143" s="41">
        <f t="shared" si="84"/>
        <v>3.154516217662063</v>
      </c>
      <c r="F143" s="182">
        <f t="shared" si="87"/>
        <v>0.02633585562309252</v>
      </c>
      <c r="G143" s="58">
        <f t="shared" si="55"/>
        <v>23.69579224731703</v>
      </c>
      <c r="H143" s="60">
        <f t="shared" si="56"/>
        <v>0.5250926845435786</v>
      </c>
      <c r="I143" s="60">
        <f t="shared" si="57"/>
        <v>0.5257527029436772</v>
      </c>
      <c r="J143" s="41">
        <f t="shared" si="88"/>
        <v>3.154516217662063</v>
      </c>
      <c r="K143" s="18">
        <f t="shared" si="89"/>
        <v>0.29013587195821405</v>
      </c>
      <c r="L143" s="18">
        <f t="shared" si="90"/>
        <v>7.648322993609291</v>
      </c>
      <c r="M143" s="15">
        <f t="shared" si="91"/>
        <v>3.349654654830169</v>
      </c>
      <c r="N143" s="18">
        <f t="shared" si="83"/>
        <v>522.0206160631345</v>
      </c>
      <c r="O143" s="18">
        <f t="shared" si="80"/>
        <v>771.5384684526337</v>
      </c>
      <c r="P143" s="11">
        <f t="shared" si="81"/>
        <v>11.281513387087458</v>
      </c>
      <c r="Q143" s="83">
        <f t="shared" si="92"/>
        <v>1316.1287114232534</v>
      </c>
      <c r="R143" s="113">
        <f t="shared" si="85"/>
        <v>1.835733716819129E-05</v>
      </c>
      <c r="S143" s="62">
        <f>Q143*K$33*(A144-A142)/2</f>
        <v>0.0241606185123338</v>
      </c>
      <c r="T143" s="24"/>
      <c r="U143" s="54">
        <f t="shared" si="93"/>
        <v>3.229827718548897</v>
      </c>
      <c r="V143" s="55">
        <f t="shared" si="94"/>
        <v>3.1626733715510107</v>
      </c>
      <c r="W143" s="55">
        <f t="shared" si="95"/>
        <v>3.154516217662063</v>
      </c>
      <c r="X143" s="55">
        <f t="shared" si="96"/>
        <v>3.205806642427481</v>
      </c>
      <c r="Y143" s="56">
        <f t="shared" si="97"/>
        <v>3.3137854243350477</v>
      </c>
      <c r="Z143" s="103">
        <f t="shared" si="98"/>
        <v>773.1079080125434</v>
      </c>
      <c r="AA143" s="103">
        <f t="shared" si="99"/>
        <v>766.9170520078537</v>
      </c>
      <c r="AB143" s="103">
        <f t="shared" si="100"/>
        <v>766.1530191985087</v>
      </c>
      <c r="AC143" s="103">
        <f t="shared" si="101"/>
        <v>770.9137055158095</v>
      </c>
      <c r="AD143" s="103">
        <f t="shared" si="102"/>
        <v>780.6006575284531</v>
      </c>
      <c r="AE143" s="51">
        <f t="shared" si="103"/>
        <v>11.384698852117545</v>
      </c>
      <c r="AF143" s="52">
        <f t="shared" si="104"/>
        <v>10.95585837727997</v>
      </c>
      <c r="AG143" s="52">
        <f t="shared" si="105"/>
        <v>10.904323400749295</v>
      </c>
      <c r="AH143" s="52">
        <f t="shared" si="106"/>
        <v>11.230365542259715</v>
      </c>
      <c r="AI143" s="53">
        <f t="shared" si="107"/>
        <v>11.932320763030758</v>
      </c>
    </row>
    <row r="144" spans="1:35" ht="16.5">
      <c r="A144" s="114">
        <v>26.859917</v>
      </c>
      <c r="B144" s="105">
        <v>0.1788023528826681</v>
      </c>
      <c r="C144" s="37">
        <v>125.37108359683027</v>
      </c>
      <c r="D144" s="38">
        <v>-3.247446614903221</v>
      </c>
      <c r="E144" s="42">
        <f t="shared" si="84"/>
        <v>3.2523652620889254</v>
      </c>
      <c r="F144" s="183">
        <f t="shared" si="87"/>
        <v>0.02980039214711135</v>
      </c>
      <c r="G144" s="37">
        <f t="shared" si="55"/>
        <v>20.89518059947171</v>
      </c>
      <c r="H144" s="105">
        <f t="shared" si="56"/>
        <v>0.5412411024838701</v>
      </c>
      <c r="I144" s="105">
        <f t="shared" si="57"/>
        <v>0.5420608770148209</v>
      </c>
      <c r="J144" s="42">
        <f t="shared" si="88"/>
        <v>3.2523652620889254</v>
      </c>
      <c r="K144" s="112">
        <f t="shared" si="89"/>
        <v>0.3714929021168323</v>
      </c>
      <c r="L144" s="112">
        <f t="shared" si="90"/>
        <v>6.873511640834123</v>
      </c>
      <c r="M144" s="106">
        <f t="shared" si="91"/>
        <v>3.5588496304248842</v>
      </c>
      <c r="N144" s="18">
        <f t="shared" si="83"/>
        <v>545.4997720202796</v>
      </c>
      <c r="O144" s="112">
        <f t="shared" si="80"/>
        <v>779.0705464129265</v>
      </c>
      <c r="P144" s="37">
        <f t="shared" si="81"/>
        <v>11.823015149021462</v>
      </c>
      <c r="Q144" s="84">
        <f t="shared" si="92"/>
        <v>1347.1971877556034</v>
      </c>
      <c r="R144" s="107">
        <f>K$33*(A144-A143)/2</f>
        <v>8.487360621823202E-06</v>
      </c>
      <c r="S144" s="115">
        <f>Q144*K$33*(A144-A143)/2</f>
        <v>0.011434148361187866</v>
      </c>
      <c r="T144" s="116"/>
      <c r="U144" s="117">
        <f t="shared" si="93"/>
        <v>3.3001910855679797</v>
      </c>
      <c r="V144" s="118">
        <f t="shared" si="94"/>
        <v>3.2538749129668894</v>
      </c>
      <c r="W144" s="118">
        <f t="shared" si="95"/>
        <v>3.2523652620889254</v>
      </c>
      <c r="X144" s="118">
        <f t="shared" si="96"/>
        <v>3.295723706211554</v>
      </c>
      <c r="Y144" s="119">
        <f t="shared" si="97"/>
        <v>3.3822251252927327</v>
      </c>
      <c r="Z144" s="120">
        <f t="shared" si="98"/>
        <v>779.405988045571</v>
      </c>
      <c r="AA144" s="120">
        <f t="shared" si="99"/>
        <v>775.2819635107547</v>
      </c>
      <c r="AB144" s="120">
        <f t="shared" si="100"/>
        <v>775.1461413638821</v>
      </c>
      <c r="AC144" s="120">
        <f t="shared" si="101"/>
        <v>779.011833890921</v>
      </c>
      <c r="AD144" s="120">
        <f t="shared" si="102"/>
        <v>786.5068052535039</v>
      </c>
      <c r="AE144" s="121">
        <f t="shared" si="103"/>
        <v>11.842785117296735</v>
      </c>
      <c r="AF144" s="122">
        <f t="shared" si="104"/>
        <v>11.54024563107041</v>
      </c>
      <c r="AG144" s="122">
        <f t="shared" si="105"/>
        <v>11.530449832427802</v>
      </c>
      <c r="AH144" s="122">
        <f t="shared" si="106"/>
        <v>11.813434855147817</v>
      </c>
      <c r="AI144" s="123">
        <f t="shared" si="107"/>
        <v>12.38816030916454</v>
      </c>
    </row>
    <row r="145" spans="1:35" ht="26.25" customHeight="1">
      <c r="A145" s="97">
        <v>34.675184</v>
      </c>
      <c r="B145" s="4">
        <v>0.29851883854053085</v>
      </c>
      <c r="C145" s="11">
        <v>99.61570018404724</v>
      </c>
      <c r="D145" s="5">
        <v>-2.59599923610552</v>
      </c>
      <c r="E145" s="41">
        <f t="shared" si="84"/>
        <v>2.6131064905250287</v>
      </c>
      <c r="F145" s="182">
        <f aca="true" t="shared" si="108" ref="F145:F153">B145*$E$28*(1-$E$32)/$E$29/$E$33</f>
        <v>0.04975313975675514</v>
      </c>
      <c r="G145" s="58">
        <f t="shared" si="55"/>
        <v>16.602616697341208</v>
      </c>
      <c r="H145" s="60">
        <f t="shared" si="56"/>
        <v>0.43266653935092</v>
      </c>
      <c r="I145" s="60">
        <f t="shared" si="57"/>
        <v>0.4355177484208382</v>
      </c>
      <c r="J145" s="41">
        <f t="shared" si="88"/>
        <v>2.6131064905250287</v>
      </c>
      <c r="K145" s="18">
        <f t="shared" si="89"/>
        <v>1.0354939074303253</v>
      </c>
      <c r="L145" s="18">
        <f t="shared" si="90"/>
        <v>9.424938799679362</v>
      </c>
      <c r="M145" s="15">
        <f t="shared" si="91"/>
        <v>2.2742317500639864</v>
      </c>
      <c r="N145" s="18">
        <f t="shared" si="83"/>
        <v>396.1344548551131</v>
      </c>
      <c r="O145" s="18">
        <f t="shared" si="80"/>
        <v>713.3786253275052</v>
      </c>
      <c r="P145" s="11">
        <f t="shared" si="81"/>
        <v>7.941644349357209</v>
      </c>
      <c r="Q145" s="83">
        <f t="shared" si="92"/>
        <v>1130.1893889891492</v>
      </c>
      <c r="R145" s="113">
        <f>K$33*(A146-A145)/2</f>
        <v>3.2059263018850818E-06</v>
      </c>
      <c r="S145" s="62">
        <f>Q145*K$33*(A146-A145)/2</f>
        <v>0.0036233038882717435</v>
      </c>
      <c r="T145" s="24"/>
      <c r="U145" s="54">
        <f t="shared" si="93"/>
        <v>2.6145013163929036</v>
      </c>
      <c r="V145" s="55">
        <f t="shared" si="94"/>
        <v>2.596006138523149</v>
      </c>
      <c r="W145" s="55">
        <f t="shared" si="95"/>
        <v>2.6131064905250287</v>
      </c>
      <c r="X145" s="55">
        <f t="shared" si="96"/>
        <v>2.665117279247333</v>
      </c>
      <c r="Y145" s="56">
        <f t="shared" si="97"/>
        <v>2.7500584748702885</v>
      </c>
      <c r="Z145" s="103">
        <f t="shared" si="98"/>
        <v>709.6152534441559</v>
      </c>
      <c r="AA145" s="103">
        <f t="shared" si="99"/>
        <v>707.4648199738706</v>
      </c>
      <c r="AB145" s="103">
        <f t="shared" si="100"/>
        <v>709.4535874669278</v>
      </c>
      <c r="AC145" s="103">
        <f t="shared" si="101"/>
        <v>715.4257836703961</v>
      </c>
      <c r="AD145" s="103">
        <f t="shared" si="102"/>
        <v>724.9336820821759</v>
      </c>
      <c r="AE145" s="51">
        <f t="shared" si="103"/>
        <v>7.760424266429407</v>
      </c>
      <c r="AF145" s="52">
        <f t="shared" si="104"/>
        <v>7.662092191142169</v>
      </c>
      <c r="AG145" s="52">
        <f t="shared" si="105"/>
        <v>7.752986911913593</v>
      </c>
      <c r="AH145" s="52">
        <f t="shared" si="106"/>
        <v>8.032695260911087</v>
      </c>
      <c r="AI145" s="53">
        <f t="shared" si="107"/>
        <v>8.50002311638979</v>
      </c>
    </row>
    <row r="146" spans="1:35" ht="16.5">
      <c r="A146" s="97">
        <v>35</v>
      </c>
      <c r="B146" s="4">
        <v>0.30007010239116205</v>
      </c>
      <c r="C146" s="11">
        <v>102.60201714501216</v>
      </c>
      <c r="D146" s="5">
        <v>-2.645047515651541</v>
      </c>
      <c r="E146" s="41">
        <f t="shared" si="84"/>
        <v>2.662013979377913</v>
      </c>
      <c r="F146" s="182">
        <f t="shared" si="108"/>
        <v>0.050011683731860344</v>
      </c>
      <c r="G146" s="58">
        <f t="shared" si="55"/>
        <v>17.10033619083536</v>
      </c>
      <c r="H146" s="60">
        <f t="shared" si="56"/>
        <v>0.44084125260859014</v>
      </c>
      <c r="I146" s="60">
        <f t="shared" si="57"/>
        <v>0.44366899656298553</v>
      </c>
      <c r="J146" s="41">
        <f t="shared" si="88"/>
        <v>2.662013979377913</v>
      </c>
      <c r="K146" s="18">
        <f t="shared" si="89"/>
        <v>1.0462838323466126</v>
      </c>
      <c r="L146" s="18">
        <f t="shared" si="90"/>
        <v>9.666907087653897</v>
      </c>
      <c r="M146" s="15">
        <f t="shared" si="91"/>
        <v>2.3609813358466716</v>
      </c>
      <c r="N146" s="18">
        <f t="shared" si="83"/>
        <v>407.1961573052307</v>
      </c>
      <c r="O146" s="18">
        <f t="shared" si="80"/>
        <v>719.0849247516111</v>
      </c>
      <c r="P146" s="11">
        <f t="shared" si="81"/>
        <v>8.215601847451628</v>
      </c>
      <c r="Q146" s="83">
        <f t="shared" si="92"/>
        <v>1147.5708561601405</v>
      </c>
      <c r="R146" s="113">
        <f aca="true" t="shared" si="109" ref="R146:R152">K$33*(A147-A145)/2</f>
        <v>1.3075902848253171E-05</v>
      </c>
      <c r="S146" s="62">
        <f>Q146*K$33*(A147-A145)/2</f>
        <v>0.015005525026636709</v>
      </c>
      <c r="T146" s="24"/>
      <c r="U146" s="54">
        <f t="shared" si="93"/>
        <v>2.665208176242868</v>
      </c>
      <c r="V146" s="55">
        <f t="shared" si="94"/>
        <v>2.6450822927076043</v>
      </c>
      <c r="W146" s="55">
        <f t="shared" si="95"/>
        <v>2.662013979377913</v>
      </c>
      <c r="X146" s="55">
        <f t="shared" si="96"/>
        <v>2.715310092114008</v>
      </c>
      <c r="Y146" s="56">
        <f t="shared" si="97"/>
        <v>2.802897027183404</v>
      </c>
      <c r="Z146" s="103">
        <f t="shared" si="98"/>
        <v>715.4361204997693</v>
      </c>
      <c r="AA146" s="103">
        <f t="shared" si="99"/>
        <v>713.1388596931729</v>
      </c>
      <c r="AB146" s="103">
        <f t="shared" si="100"/>
        <v>715.0726659066099</v>
      </c>
      <c r="AC146" s="103">
        <f t="shared" si="101"/>
        <v>721.0807000469734</v>
      </c>
      <c r="AD146" s="103">
        <f t="shared" si="102"/>
        <v>730.6962776115295</v>
      </c>
      <c r="AE146" s="51">
        <f t="shared" si="103"/>
        <v>8.033188379236108</v>
      </c>
      <c r="AF146" s="52">
        <f t="shared" si="104"/>
        <v>7.924369754866916</v>
      </c>
      <c r="AG146" s="52">
        <f t="shared" si="105"/>
        <v>8.01586875372786</v>
      </c>
      <c r="AH146" s="52">
        <f t="shared" si="106"/>
        <v>8.307267352574357</v>
      </c>
      <c r="AI146" s="53">
        <f t="shared" si="107"/>
        <v>8.797314996852906</v>
      </c>
    </row>
    <row r="147" spans="1:35" ht="16.5">
      <c r="A147" s="97">
        <v>36</v>
      </c>
      <c r="B147" s="4">
        <v>0.308070324267387</v>
      </c>
      <c r="C147" s="11">
        <v>112.29085869096748</v>
      </c>
      <c r="D147" s="5">
        <v>-2.8086803817797765</v>
      </c>
      <c r="E147" s="41">
        <f t="shared" si="84"/>
        <v>2.8255252275796097</v>
      </c>
      <c r="F147" s="182">
        <f t="shared" si="108"/>
        <v>0.0513450540445645</v>
      </c>
      <c r="G147" s="58">
        <f t="shared" si="55"/>
        <v>18.715143115161247</v>
      </c>
      <c r="H147" s="60">
        <f t="shared" si="56"/>
        <v>0.4681133969632961</v>
      </c>
      <c r="I147" s="60">
        <f t="shared" si="57"/>
        <v>0.47092087126326826</v>
      </c>
      <c r="J147" s="41">
        <f t="shared" si="88"/>
        <v>2.8255252275796097</v>
      </c>
      <c r="K147" s="18">
        <f t="shared" si="89"/>
        <v>1.102817865306369</v>
      </c>
      <c r="L147" s="18">
        <f t="shared" si="90"/>
        <v>10.623907029722025</v>
      </c>
      <c r="M147" s="15">
        <f t="shared" si="91"/>
        <v>2.6621360050182394</v>
      </c>
      <c r="N147" s="18">
        <f t="shared" si="83"/>
        <v>444.65137036216186</v>
      </c>
      <c r="O147" s="18">
        <f t="shared" si="80"/>
        <v>737.3763442295428</v>
      </c>
      <c r="P147" s="11">
        <f t="shared" si="81"/>
        <v>9.163905894304744</v>
      </c>
      <c r="Q147" s="83">
        <f t="shared" si="92"/>
        <v>1205.580481386056</v>
      </c>
      <c r="R147" s="113">
        <f t="shared" si="109"/>
        <v>1.9739953092736178E-05</v>
      </c>
      <c r="S147" s="62">
        <f>Q147*K$33</f>
        <v>0.023798102152079045</v>
      </c>
      <c r="T147" s="24"/>
      <c r="U147" s="54">
        <f t="shared" si="93"/>
        <v>2.8340599078532684</v>
      </c>
      <c r="V147" s="55">
        <f t="shared" si="94"/>
        <v>2.8089007005605233</v>
      </c>
      <c r="W147" s="55">
        <f t="shared" si="95"/>
        <v>2.8255252275796097</v>
      </c>
      <c r="X147" s="55">
        <f t="shared" si="96"/>
        <v>2.8832108073360665</v>
      </c>
      <c r="Y147" s="56">
        <f t="shared" si="97"/>
        <v>2.9795735247114585</v>
      </c>
      <c r="Z147" s="103">
        <f t="shared" si="98"/>
        <v>734.0408317837947</v>
      </c>
      <c r="AA147" s="103">
        <f t="shared" si="99"/>
        <v>731.3437319498133</v>
      </c>
      <c r="AB147" s="103">
        <f t="shared" si="100"/>
        <v>733.1288211179178</v>
      </c>
      <c r="AC147" s="103">
        <f t="shared" si="101"/>
        <v>739.234982761746</v>
      </c>
      <c r="AD147" s="103">
        <f t="shared" si="102"/>
        <v>749.1333535344426</v>
      </c>
      <c r="AE147" s="51">
        <f t="shared" si="103"/>
        <v>8.975018506255623</v>
      </c>
      <c r="AF147" s="52">
        <f t="shared" si="104"/>
        <v>8.83141376010854</v>
      </c>
      <c r="AG147" s="52">
        <f t="shared" si="105"/>
        <v>8.9261755586358</v>
      </c>
      <c r="AH147" s="52">
        <f t="shared" si="106"/>
        <v>9.258868065076738</v>
      </c>
      <c r="AI147" s="53">
        <f t="shared" si="107"/>
        <v>9.828053581447024</v>
      </c>
    </row>
    <row r="148" spans="1:35" ht="16.5">
      <c r="A148" s="97">
        <v>37</v>
      </c>
      <c r="B148" s="4">
        <v>0.31808362737256246</v>
      </c>
      <c r="C148" s="11">
        <v>117.22272398190874</v>
      </c>
      <c r="D148" s="5">
        <v>-3.044218600350763</v>
      </c>
      <c r="E148" s="41">
        <f t="shared" si="84"/>
        <v>3.0607914141156445</v>
      </c>
      <c r="F148" s="182">
        <f t="shared" si="108"/>
        <v>0.053013937895427084</v>
      </c>
      <c r="G148" s="58">
        <f t="shared" si="55"/>
        <v>19.537120663651457</v>
      </c>
      <c r="H148" s="60">
        <f t="shared" si="56"/>
        <v>0.5073697667251272</v>
      </c>
      <c r="I148" s="60">
        <f t="shared" si="57"/>
        <v>0.5101319023526074</v>
      </c>
      <c r="J148" s="41">
        <f t="shared" si="88"/>
        <v>3.0607914141156445</v>
      </c>
      <c r="K148" s="18">
        <f t="shared" si="89"/>
        <v>1.1756733999932767</v>
      </c>
      <c r="L148" s="18">
        <f t="shared" si="90"/>
        <v>11.411618489927466</v>
      </c>
      <c r="M148" s="15">
        <f t="shared" si="91"/>
        <v>3.127355614307009</v>
      </c>
      <c r="N148" s="18">
        <f t="shared" si="83"/>
        <v>499.72429199174866</v>
      </c>
      <c r="O148" s="18">
        <f t="shared" si="80"/>
        <v>761.0806855853215</v>
      </c>
      <c r="P148" s="11">
        <f t="shared" si="81"/>
        <v>10.577889987547636</v>
      </c>
      <c r="Q148" s="83">
        <f t="shared" si="92"/>
        <v>1287.0975150688455</v>
      </c>
      <c r="R148" s="113">
        <f t="shared" si="109"/>
        <v>1.9739953092736178E-05</v>
      </c>
      <c r="S148" s="62">
        <f>Q148*K$33</f>
        <v>0.025407244573236305</v>
      </c>
      <c r="T148" s="24"/>
      <c r="U148" s="54">
        <f t="shared" si="93"/>
        <v>3.0701993922593016</v>
      </c>
      <c r="V148" s="55">
        <f t="shared" si="94"/>
        <v>3.0444845818783093</v>
      </c>
      <c r="W148" s="55">
        <f t="shared" si="95"/>
        <v>3.0607914141156445</v>
      </c>
      <c r="X148" s="55">
        <f t="shared" si="96"/>
        <v>3.1184607489140053</v>
      </c>
      <c r="Y148" s="56">
        <f t="shared" si="97"/>
        <v>3.2152677111983223</v>
      </c>
      <c r="Z148" s="103">
        <f t="shared" si="98"/>
        <v>758.1018455179347</v>
      </c>
      <c r="AA148" s="103">
        <f t="shared" si="99"/>
        <v>755.5903683949525</v>
      </c>
      <c r="AB148" s="103">
        <f t="shared" si="100"/>
        <v>757.1860510231725</v>
      </c>
      <c r="AC148" s="103">
        <f t="shared" si="101"/>
        <v>762.7445482410013</v>
      </c>
      <c r="AD148" s="103">
        <f t="shared" si="102"/>
        <v>771.7806147495461</v>
      </c>
      <c r="AE148" s="51">
        <f t="shared" si="103"/>
        <v>10.37868301746828</v>
      </c>
      <c r="AF148" s="52">
        <f t="shared" si="104"/>
        <v>10.220933637070926</v>
      </c>
      <c r="AG148" s="52">
        <f t="shared" si="105"/>
        <v>10.32083030686722</v>
      </c>
      <c r="AH148" s="52">
        <f t="shared" si="106"/>
        <v>10.677975510886712</v>
      </c>
      <c r="AI148" s="53">
        <f t="shared" si="107"/>
        <v>11.291027465445037</v>
      </c>
    </row>
    <row r="149" spans="1:35" ht="16.5">
      <c r="A149" s="97">
        <v>38</v>
      </c>
      <c r="B149" s="4">
        <v>0.32961318487580193</v>
      </c>
      <c r="C149" s="11">
        <v>117.48736335323522</v>
      </c>
      <c r="D149" s="5">
        <v>-3.2771344921917653</v>
      </c>
      <c r="E149" s="41">
        <f t="shared" si="84"/>
        <v>3.2936689772284264</v>
      </c>
      <c r="F149" s="182">
        <f t="shared" si="108"/>
        <v>0.05493553081263366</v>
      </c>
      <c r="G149" s="58">
        <f t="shared" si="55"/>
        <v>19.581227225539205</v>
      </c>
      <c r="H149" s="60">
        <f t="shared" si="56"/>
        <v>0.5461890820319609</v>
      </c>
      <c r="I149" s="60">
        <f t="shared" si="57"/>
        <v>0.5489448295380711</v>
      </c>
      <c r="J149" s="41">
        <f t="shared" si="88"/>
        <v>3.2936689772284264</v>
      </c>
      <c r="K149" s="18">
        <f t="shared" si="89"/>
        <v>1.2624471688836418</v>
      </c>
      <c r="L149" s="18">
        <f t="shared" si="90"/>
        <v>11.980404601881425</v>
      </c>
      <c r="M149" s="15">
        <f t="shared" si="91"/>
        <v>3.624216453499379</v>
      </c>
      <c r="N149" s="18">
        <f t="shared" si="83"/>
        <v>555.4702453784495</v>
      </c>
      <c r="O149" s="18">
        <f t="shared" si="80"/>
        <v>782.1287560518381</v>
      </c>
      <c r="P149" s="11">
        <f t="shared" si="81"/>
        <v>12.056461129165509</v>
      </c>
      <c r="Q149" s="83">
        <f t="shared" si="92"/>
        <v>1366.5225307837175</v>
      </c>
      <c r="R149" s="113">
        <f t="shared" si="109"/>
        <v>1.9739953092736178E-05</v>
      </c>
      <c r="S149" s="62">
        <f>Q149*K$33</f>
        <v>0.02697509065783771</v>
      </c>
      <c r="T149" s="24"/>
      <c r="U149" s="54">
        <f t="shared" si="93"/>
        <v>3.300100783103586</v>
      </c>
      <c r="V149" s="55">
        <f t="shared" si="94"/>
        <v>3.2772674653532907</v>
      </c>
      <c r="W149" s="55">
        <f t="shared" si="95"/>
        <v>3.2936689772284264</v>
      </c>
      <c r="X149" s="55">
        <f t="shared" si="96"/>
        <v>3.3487288715156094</v>
      </c>
      <c r="Y149" s="56">
        <f t="shared" si="97"/>
        <v>3.440591694688423</v>
      </c>
      <c r="Z149" s="103">
        <f t="shared" si="98"/>
        <v>779.3980283652998</v>
      </c>
      <c r="AA149" s="103">
        <f t="shared" si="99"/>
        <v>777.3752552108936</v>
      </c>
      <c r="AB149" s="103">
        <f t="shared" si="100"/>
        <v>778.8302869453994</v>
      </c>
      <c r="AC149" s="103">
        <f t="shared" si="101"/>
        <v>783.6387250110866</v>
      </c>
      <c r="AD149" s="103">
        <f t="shared" si="102"/>
        <v>791.4014847265113</v>
      </c>
      <c r="AE149" s="51">
        <f t="shared" si="103"/>
        <v>11.842191481037487</v>
      </c>
      <c r="AF149" s="52">
        <f t="shared" si="104"/>
        <v>11.692561820626366</v>
      </c>
      <c r="AG149" s="52">
        <f t="shared" si="105"/>
        <v>11.799947602022527</v>
      </c>
      <c r="AH149" s="52">
        <f t="shared" si="106"/>
        <v>12.164001179879731</v>
      </c>
      <c r="AI149" s="53">
        <f t="shared" si="107"/>
        <v>12.783603562261431</v>
      </c>
    </row>
    <row r="150" spans="1:35" ht="16.5">
      <c r="A150" s="97">
        <v>39</v>
      </c>
      <c r="B150" s="4">
        <v>0.34668840356024333</v>
      </c>
      <c r="C150" s="11">
        <v>113.34459376401105</v>
      </c>
      <c r="D150" s="5">
        <v>-3.5029574480190733</v>
      </c>
      <c r="E150" s="41">
        <f t="shared" si="84"/>
        <v>3.5200715520846235</v>
      </c>
      <c r="F150" s="182">
        <f t="shared" si="108"/>
        <v>0.05778140059337389</v>
      </c>
      <c r="G150" s="58">
        <f t="shared" si="55"/>
        <v>18.890765627335178</v>
      </c>
      <c r="H150" s="60">
        <f t="shared" si="56"/>
        <v>0.5838262413365123</v>
      </c>
      <c r="I150" s="60">
        <f t="shared" si="57"/>
        <v>0.5866785920141039</v>
      </c>
      <c r="J150" s="41">
        <f t="shared" si="88"/>
        <v>3.5200715520846235</v>
      </c>
      <c r="K150" s="18">
        <f t="shared" si="89"/>
        <v>1.396634261541649</v>
      </c>
      <c r="L150" s="18">
        <f t="shared" si="90"/>
        <v>12.557702356771557</v>
      </c>
      <c r="M150" s="15">
        <f t="shared" si="91"/>
        <v>4.1409055160937465</v>
      </c>
      <c r="N150" s="18">
        <f t="shared" si="83"/>
        <v>610.714702712525</v>
      </c>
      <c r="O150" s="18">
        <f t="shared" si="80"/>
        <v>800.4502211506455</v>
      </c>
      <c r="P150" s="11">
        <f t="shared" si="81"/>
        <v>13.569401015129401</v>
      </c>
      <c r="Q150" s="83">
        <f t="shared" si="92"/>
        <v>1442.8295670127068</v>
      </c>
      <c r="R150" s="113">
        <f t="shared" si="109"/>
        <v>1.9739953092736178E-05</v>
      </c>
      <c r="S150" s="62">
        <f>Q150*K$33</f>
        <v>0.02848138797364368</v>
      </c>
      <c r="T150" s="24"/>
      <c r="U150" s="54">
        <f t="shared" si="93"/>
        <v>3.5200289033308496</v>
      </c>
      <c r="V150" s="55">
        <f t="shared" si="94"/>
        <v>3.5029574547186892</v>
      </c>
      <c r="W150" s="55">
        <f t="shared" si="95"/>
        <v>3.5200715520846235</v>
      </c>
      <c r="X150" s="55">
        <f t="shared" si="96"/>
        <v>3.570879707713944</v>
      </c>
      <c r="Y150" s="56">
        <f t="shared" si="97"/>
        <v>3.653976654970931</v>
      </c>
      <c r="Z150" s="103">
        <f t="shared" si="98"/>
        <v>797.854138153114</v>
      </c>
      <c r="AA150" s="103">
        <f t="shared" si="99"/>
        <v>796.4876926504842</v>
      </c>
      <c r="AB150" s="103">
        <f t="shared" si="100"/>
        <v>797.857538015557</v>
      </c>
      <c r="AC150" s="103">
        <f t="shared" si="101"/>
        <v>801.8588739849031</v>
      </c>
      <c r="AD150" s="103">
        <f t="shared" si="102"/>
        <v>808.1928629491695</v>
      </c>
      <c r="AE150" s="51">
        <f t="shared" si="103"/>
        <v>13.331706605564076</v>
      </c>
      <c r="AF150" s="52">
        <f t="shared" si="104"/>
        <v>13.212953423951065</v>
      </c>
      <c r="AG150" s="52">
        <f t="shared" si="105"/>
        <v>13.332003941031184</v>
      </c>
      <c r="AH150" s="52">
        <f t="shared" si="106"/>
        <v>13.688561749062687</v>
      </c>
      <c r="AI150" s="53">
        <f t="shared" si="107"/>
        <v>14.281779356037996</v>
      </c>
    </row>
    <row r="151" spans="1:35" ht="16.5">
      <c r="A151" s="97">
        <v>40</v>
      </c>
      <c r="B151" s="4">
        <v>0.3614320987577031</v>
      </c>
      <c r="C151" s="11">
        <v>104.86769208164397</v>
      </c>
      <c r="D151" s="5">
        <v>-3.738026888900708</v>
      </c>
      <c r="E151" s="41">
        <f t="shared" si="84"/>
        <v>3.755459783323089</v>
      </c>
      <c r="F151" s="182">
        <f t="shared" si="108"/>
        <v>0.06023868312628385</v>
      </c>
      <c r="G151" s="58">
        <f t="shared" si="55"/>
        <v>17.477948680273997</v>
      </c>
      <c r="H151" s="60">
        <f t="shared" si="56"/>
        <v>0.6230044814834512</v>
      </c>
      <c r="I151" s="60">
        <f t="shared" si="57"/>
        <v>0.6259099638871815</v>
      </c>
      <c r="J151" s="41">
        <f t="shared" si="88"/>
        <v>3.7554597833230887</v>
      </c>
      <c r="K151" s="18">
        <f t="shared" si="89"/>
        <v>1.5179501195814264</v>
      </c>
      <c r="L151" s="18">
        <f t="shared" si="90"/>
        <v>12.796633830611809</v>
      </c>
      <c r="M151" s="15">
        <f t="shared" si="91"/>
        <v>4.715312061472833</v>
      </c>
      <c r="N151" s="18">
        <f t="shared" si="83"/>
        <v>669.1341842990768</v>
      </c>
      <c r="O151" s="18">
        <f t="shared" si="80"/>
        <v>817.4285451572038</v>
      </c>
      <c r="P151" s="11">
        <f t="shared" si="81"/>
        <v>15.225367668245264</v>
      </c>
      <c r="Q151" s="83">
        <f t="shared" si="92"/>
        <v>1520.817993136192</v>
      </c>
      <c r="R151" s="113">
        <f t="shared" si="109"/>
        <v>1.9739953092736178E-05</v>
      </c>
      <c r="S151" s="62">
        <f>Q151*K$33</f>
        <v>0.0300208758470976</v>
      </c>
      <c r="T151" s="24"/>
      <c r="U151" s="54">
        <f t="shared" si="93"/>
        <v>3.748475670627787</v>
      </c>
      <c r="V151" s="55">
        <f t="shared" si="94"/>
        <v>3.7382503375877305</v>
      </c>
      <c r="W151" s="55">
        <f t="shared" si="95"/>
        <v>3.7554597833230887</v>
      </c>
      <c r="X151" s="55">
        <f t="shared" si="96"/>
        <v>3.799731259751855</v>
      </c>
      <c r="Y151" s="56">
        <f t="shared" si="97"/>
        <v>3.870136169827843</v>
      </c>
      <c r="Z151" s="103">
        <f t="shared" si="98"/>
        <v>815.080640734217</v>
      </c>
      <c r="AA151" s="103">
        <f t="shared" si="99"/>
        <v>814.3514728251984</v>
      </c>
      <c r="AB151" s="103">
        <f t="shared" si="100"/>
        <v>815.5764327390133</v>
      </c>
      <c r="AC151" s="103">
        <f t="shared" si="101"/>
        <v>818.676877582297</v>
      </c>
      <c r="AD151" s="103">
        <f t="shared" si="102"/>
        <v>823.4573019052926</v>
      </c>
      <c r="AE151" s="51">
        <f t="shared" si="103"/>
        <v>14.971576734715123</v>
      </c>
      <c r="AF151" s="52">
        <f t="shared" si="104"/>
        <v>14.896157181415719</v>
      </c>
      <c r="AG151" s="52">
        <f t="shared" si="105"/>
        <v>15.023198569431894</v>
      </c>
      <c r="AH151" s="52">
        <f t="shared" si="106"/>
        <v>15.352476100841113</v>
      </c>
      <c r="AI151" s="53">
        <f t="shared" si="107"/>
        <v>15.883429754822476</v>
      </c>
    </row>
    <row r="152" spans="1:35" ht="16.5">
      <c r="A152" s="97">
        <v>41</v>
      </c>
      <c r="B152" s="4">
        <v>0.37840688067308115</v>
      </c>
      <c r="C152" s="11">
        <v>92.11191254384362</v>
      </c>
      <c r="D152" s="5">
        <v>-3.9803454353556824</v>
      </c>
      <c r="E152" s="41">
        <f t="shared" si="84"/>
        <v>3.9982923294948742</v>
      </c>
      <c r="F152" s="182">
        <f t="shared" si="108"/>
        <v>0.06306781344551353</v>
      </c>
      <c r="G152" s="58">
        <f t="shared" si="55"/>
        <v>15.351985423973934</v>
      </c>
      <c r="H152" s="60">
        <f t="shared" si="56"/>
        <v>0.6633909058926137</v>
      </c>
      <c r="I152" s="60">
        <f t="shared" si="57"/>
        <v>0.6663820549158124</v>
      </c>
      <c r="J152" s="41">
        <f t="shared" si="88"/>
        <v>3.9982923294948747</v>
      </c>
      <c r="K152" s="18">
        <f t="shared" si="89"/>
        <v>1.6638804191030014</v>
      </c>
      <c r="L152" s="18">
        <f t="shared" si="90"/>
        <v>13.001445715455898</v>
      </c>
      <c r="M152" s="15">
        <f t="shared" si="91"/>
        <v>5.346469895958093</v>
      </c>
      <c r="N152" s="18">
        <f t="shared" si="83"/>
        <v>730.3446721590378</v>
      </c>
      <c r="O152" s="18">
        <f t="shared" si="80"/>
        <v>832.8608354001686</v>
      </c>
      <c r="P152" s="11">
        <f t="shared" si="81"/>
        <v>17.028171879096323</v>
      </c>
      <c r="Q152" s="83">
        <f t="shared" si="92"/>
        <v>1600.24547546882</v>
      </c>
      <c r="R152" s="113">
        <f t="shared" si="109"/>
        <v>1.8595322042676323E-05</v>
      </c>
      <c r="S152" s="62">
        <f>Q152*K$33*(A153-A151)/2</f>
        <v>0.029757079963678403</v>
      </c>
      <c r="T152" s="24"/>
      <c r="U152" s="54">
        <f t="shared" si="93"/>
        <v>3.984629770301268</v>
      </c>
      <c r="V152" s="55">
        <f t="shared" si="94"/>
        <v>3.9815232779403895</v>
      </c>
      <c r="W152" s="55">
        <f t="shared" si="95"/>
        <v>3.9982923294948747</v>
      </c>
      <c r="X152" s="55">
        <f t="shared" si="96"/>
        <v>4.034689111235242</v>
      </c>
      <c r="Y152" s="56">
        <f t="shared" si="97"/>
        <v>4.090189681353325</v>
      </c>
      <c r="Z152" s="103">
        <f t="shared" si="98"/>
        <v>830.8391964900023</v>
      </c>
      <c r="AA152" s="103">
        <f t="shared" si="99"/>
        <v>830.6452951535099</v>
      </c>
      <c r="AB152" s="103">
        <f t="shared" si="100"/>
        <v>831.6877676662423</v>
      </c>
      <c r="AC152" s="103">
        <f t="shared" si="101"/>
        <v>833.9148167348532</v>
      </c>
      <c r="AD152" s="103">
        <f t="shared" si="102"/>
        <v>837.217100956235</v>
      </c>
      <c r="AE152" s="51">
        <f t="shared" si="103"/>
        <v>16.766025768338256</v>
      </c>
      <c r="AF152" s="52">
        <f t="shared" si="104"/>
        <v>16.741765751589817</v>
      </c>
      <c r="AG152" s="52">
        <f t="shared" si="105"/>
        <v>16.872930185863268</v>
      </c>
      <c r="AH152" s="52">
        <f t="shared" si="106"/>
        <v>17.159369618983632</v>
      </c>
      <c r="AI152" s="53">
        <f t="shared" si="107"/>
        <v>17.60076807070663</v>
      </c>
    </row>
    <row r="153" spans="1:35" ht="16.5">
      <c r="A153" s="114">
        <v>41.8840289999999</v>
      </c>
      <c r="B153" s="105">
        <v>0.39775411535406313</v>
      </c>
      <c r="C153" s="37">
        <v>75.17589265268103</v>
      </c>
      <c r="D153" s="38">
        <v>-4.1237543798269485</v>
      </c>
      <c r="E153" s="42">
        <f t="shared" si="84"/>
        <v>4.1428925307595215</v>
      </c>
      <c r="F153" s="183">
        <f t="shared" si="108"/>
        <v>0.06629235255901052</v>
      </c>
      <c r="G153" s="37">
        <f t="shared" si="55"/>
        <v>12.529315442113505</v>
      </c>
      <c r="H153" s="105">
        <f t="shared" si="56"/>
        <v>0.6872923966378248</v>
      </c>
      <c r="I153" s="105">
        <f t="shared" si="57"/>
        <v>0.6904820884599202</v>
      </c>
      <c r="J153" s="42">
        <f t="shared" si="88"/>
        <v>4.1428925307595215</v>
      </c>
      <c r="K153" s="112">
        <f t="shared" si="89"/>
        <v>1.8383721198899863</v>
      </c>
      <c r="L153" s="112">
        <f t="shared" si="90"/>
        <v>13.295521540063119</v>
      </c>
      <c r="M153" s="106">
        <f t="shared" si="91"/>
        <v>5.738669019121588</v>
      </c>
      <c r="N153" s="112">
        <f t="shared" si="83"/>
        <v>767.2092743292772</v>
      </c>
      <c r="O153" s="112">
        <f t="shared" si="80"/>
        <v>840.938316023535</v>
      </c>
      <c r="P153" s="37">
        <f t="shared" si="81"/>
        <v>18.1282131492405</v>
      </c>
      <c r="Q153" s="84">
        <f t="shared" si="92"/>
        <v>1647.1483661811274</v>
      </c>
      <c r="R153" s="107">
        <f>K$33*(A153-A152)/2</f>
        <v>8.725345496308236E-06</v>
      </c>
      <c r="S153" s="115">
        <f>Q153*K$33*(A153-A152)/2</f>
        <v>0.014371938578609966</v>
      </c>
      <c r="T153" s="116"/>
      <c r="U153" s="117">
        <f t="shared" si="93"/>
        <v>4.1242180497491105</v>
      </c>
      <c r="V153" s="118">
        <f t="shared" si="94"/>
        <v>4.127173312707838</v>
      </c>
      <c r="W153" s="118">
        <f t="shared" si="95"/>
        <v>4.1428925307595215</v>
      </c>
      <c r="X153" s="118">
        <f t="shared" si="96"/>
        <v>4.171231404125414</v>
      </c>
      <c r="Y153" s="119">
        <f t="shared" si="97"/>
        <v>4.211935216636755</v>
      </c>
      <c r="Z153" s="120">
        <f t="shared" si="98"/>
        <v>839.1859410538499</v>
      </c>
      <c r="AA153" s="120">
        <f t="shared" si="99"/>
        <v>839.3549283062639</v>
      </c>
      <c r="AB153" s="120">
        <f t="shared" si="100"/>
        <v>840.2484124083704</v>
      </c>
      <c r="AC153" s="120">
        <f t="shared" si="101"/>
        <v>841.8363805559101</v>
      </c>
      <c r="AD153" s="120">
        <f t="shared" si="102"/>
        <v>844.06591779328</v>
      </c>
      <c r="AE153" s="121">
        <f t="shared" si="103"/>
        <v>17.874153125459394</v>
      </c>
      <c r="AF153" s="122">
        <f t="shared" si="104"/>
        <v>17.897994679454577</v>
      </c>
      <c r="AG153" s="122">
        <f t="shared" si="105"/>
        <v>18.025074862717318</v>
      </c>
      <c r="AH153" s="122">
        <f t="shared" si="106"/>
        <v>18.255306650546334</v>
      </c>
      <c r="AI153" s="123">
        <f t="shared" si="107"/>
        <v>18.5885364280249</v>
      </c>
    </row>
    <row r="154" spans="2:19" ht="7.5" customHeight="1">
      <c r="B154" s="4"/>
      <c r="E154" s="27"/>
      <c r="G154" s="27"/>
      <c r="H154" s="27"/>
      <c r="I154" s="27"/>
      <c r="J154" s="27"/>
      <c r="L154" s="27"/>
      <c r="M154" s="27"/>
      <c r="N154" s="18"/>
      <c r="O154" s="27"/>
      <c r="P154" s="27"/>
      <c r="S154" s="2"/>
    </row>
    <row r="155" spans="2:19" ht="16.5">
      <c r="B155" s="4"/>
      <c r="E155" s="27"/>
      <c r="G155" s="27"/>
      <c r="H155" s="27"/>
      <c r="I155" s="27"/>
      <c r="J155" s="66" t="s">
        <v>135</v>
      </c>
      <c r="K155" s="18">
        <f>AVERAGE(K42:K153)</f>
        <v>54.440016961535854</v>
      </c>
      <c r="L155" s="18">
        <f aca="true" t="shared" si="110" ref="L155:Q155">AVERAGE(L42:L153)</f>
        <v>361.5977726937209</v>
      </c>
      <c r="M155" s="18">
        <f t="shared" si="110"/>
        <v>3.672878230049502</v>
      </c>
      <c r="N155" s="18">
        <f t="shared" si="110"/>
        <v>672.851274155579</v>
      </c>
      <c r="O155" s="18">
        <f t="shared" si="110"/>
        <v>772.502823725373</v>
      </c>
      <c r="P155" s="18">
        <f t="shared" si="110"/>
        <v>17.309324489792555</v>
      </c>
      <c r="Q155" s="18">
        <f t="shared" si="110"/>
        <v>1882.3740902560492</v>
      </c>
      <c r="S155" s="24"/>
    </row>
    <row r="156" spans="2:19" ht="16.5">
      <c r="B156" s="4"/>
      <c r="E156" s="27"/>
      <c r="G156" s="27"/>
      <c r="H156" s="27"/>
      <c r="I156" s="27"/>
      <c r="J156" s="10" t="s">
        <v>139</v>
      </c>
      <c r="K156" s="25">
        <f aca="true" t="shared" si="111" ref="K156:Q156">K155/$Q$155</f>
        <v>0.02892093407114984</v>
      </c>
      <c r="L156" s="25">
        <f t="shared" si="111"/>
        <v>0.19209665845142115</v>
      </c>
      <c r="M156" s="25">
        <f t="shared" si="111"/>
        <v>0.0019511946371668877</v>
      </c>
      <c r="N156" s="25">
        <f t="shared" si="111"/>
        <v>0.35744822330403764</v>
      </c>
      <c r="O156" s="25">
        <f t="shared" si="111"/>
        <v>0.41038751421631264</v>
      </c>
      <c r="P156" s="25">
        <f t="shared" si="111"/>
        <v>0.009195475319912666</v>
      </c>
      <c r="Q156" s="25">
        <f t="shared" si="111"/>
        <v>1</v>
      </c>
      <c r="R156" s="25"/>
      <c r="S156" s="2"/>
    </row>
    <row r="157" spans="2:19" ht="7.5" customHeight="1">
      <c r="B157" s="4"/>
      <c r="E157" s="27"/>
      <c r="G157" s="27"/>
      <c r="H157" s="28"/>
      <c r="I157" s="28"/>
      <c r="J157" s="27"/>
      <c r="L157" s="27"/>
      <c r="M157" s="27"/>
      <c r="N157" s="27"/>
      <c r="O157" s="27"/>
      <c r="P157" s="27"/>
      <c r="S157"/>
    </row>
    <row r="158" spans="2:30" ht="16.5">
      <c r="B158" s="4"/>
      <c r="E158" s="27"/>
      <c r="G158" s="27"/>
      <c r="H158" s="28"/>
      <c r="I158" s="28"/>
      <c r="J158" s="28"/>
      <c r="L158" s="27"/>
      <c r="M158" s="27"/>
      <c r="N158" s="27"/>
      <c r="O158" s="27"/>
      <c r="P158" s="27" t="s">
        <v>40</v>
      </c>
      <c r="Q158" s="18">
        <f>MAX(Q42:Q104)</f>
        <v>2795.0144178792384</v>
      </c>
      <c r="S158" s="15"/>
      <c r="T158"/>
      <c r="AD158" s="26"/>
    </row>
    <row r="159" spans="2:77" ht="7.5" customHeight="1">
      <c r="B159" s="4"/>
      <c r="E159" s="27"/>
      <c r="G159" s="27"/>
      <c r="H159" s="28"/>
      <c r="I159" s="28"/>
      <c r="J159" s="27"/>
      <c r="L159" s="27"/>
      <c r="M159" s="27"/>
      <c r="N159" s="27"/>
      <c r="O159" s="27"/>
      <c r="P159" s="27"/>
      <c r="S159"/>
      <c r="BY159"/>
    </row>
    <row r="160" spans="5:19" ht="16.5">
      <c r="E160" s="27"/>
      <c r="G160" s="27"/>
      <c r="H160" s="28"/>
      <c r="I160" s="28"/>
      <c r="J160" s="66" t="s">
        <v>140</v>
      </c>
      <c r="K160" s="4">
        <f aca="true" t="shared" si="112" ref="K160:Q160">K42*$R42+K43*$R43+SUM(K44:K103)*$R103+K104*$R104+K105*$R105+K106*$R106+K107*$R107+SUM(K108:K114)*$R114+K115*$R115+K116*$R116+K117*$R117+K118*$R118+SUM(K119:K142)*$R142+K143*$R143+K144*$R144+K145*$R145+K146*$R146+SUM(K147:K151)*$R151+K152*$R152+K153*$R153</f>
        <v>0.09098068935449173</v>
      </c>
      <c r="L160" s="4">
        <f t="shared" si="112"/>
        <v>0.605693631247353</v>
      </c>
      <c r="M160" s="4">
        <f t="shared" si="112"/>
        <v>0.0059546025815414025</v>
      </c>
      <c r="N160" s="4">
        <f t="shared" si="112"/>
        <v>1.1149061719853508</v>
      </c>
      <c r="O160" s="4">
        <f t="shared" si="112"/>
        <v>1.3331250256854235</v>
      </c>
      <c r="P160" s="4">
        <f t="shared" si="112"/>
        <v>0.028549228578630185</v>
      </c>
      <c r="Q160" s="4">
        <f t="shared" si="112"/>
        <v>3.1792093494327904</v>
      </c>
      <c r="R160" s="4" t="s">
        <v>149</v>
      </c>
      <c r="S160" s="138">
        <f>SUM(S42:S153)</f>
        <v>3.179209349432792</v>
      </c>
    </row>
    <row r="161" spans="5:19" ht="16.5">
      <c r="E161" s="27"/>
      <c r="G161" s="27"/>
      <c r="H161" s="28"/>
      <c r="I161" s="28"/>
      <c r="J161" s="10" t="s">
        <v>138</v>
      </c>
      <c r="K161" s="25">
        <f aca="true" t="shared" si="113" ref="K161:Q161">K160/$Q160</f>
        <v>0.028617394878611497</v>
      </c>
      <c r="L161" s="25">
        <f t="shared" si="113"/>
        <v>0.19051706404783192</v>
      </c>
      <c r="M161" s="25">
        <f t="shared" si="113"/>
        <v>0.0018729822188663908</v>
      </c>
      <c r="N161" s="25">
        <f t="shared" si="113"/>
        <v>0.350686617156641</v>
      </c>
      <c r="O161" s="25">
        <f t="shared" si="113"/>
        <v>0.4193259641499448</v>
      </c>
      <c r="P161" s="25">
        <f t="shared" si="113"/>
        <v>0.00897997754810444</v>
      </c>
      <c r="Q161" s="25">
        <f t="shared" si="113"/>
        <v>1</v>
      </c>
      <c r="S161"/>
    </row>
    <row r="162" spans="5:18" ht="16.5">
      <c r="E162" s="27"/>
      <c r="G162" s="27"/>
      <c r="H162" s="28"/>
      <c r="I162" s="28"/>
      <c r="J162" s="27"/>
      <c r="L162" s="27"/>
      <c r="M162" s="27"/>
      <c r="N162" s="27"/>
      <c r="O162" s="27"/>
      <c r="P162" s="2"/>
      <c r="Q162" s="31"/>
      <c r="R162" s="31"/>
    </row>
    <row r="163" spans="5:18" ht="16.5">
      <c r="E163" s="27"/>
      <c r="G163" s="27"/>
      <c r="H163" s="28"/>
      <c r="I163" s="28"/>
      <c r="J163" s="27"/>
      <c r="L163" s="27"/>
      <c r="M163" s="27"/>
      <c r="N163" s="27"/>
      <c r="O163" s="27"/>
      <c r="P163" s="2"/>
      <c r="Q163" s="31"/>
      <c r="R163" s="31"/>
    </row>
    <row r="164" spans="5:18" ht="16.5">
      <c r="E164" s="27"/>
      <c r="G164" s="27"/>
      <c r="H164" s="28"/>
      <c r="I164" s="28"/>
      <c r="J164" s="27"/>
      <c r="L164" s="27"/>
      <c r="M164" s="27"/>
      <c r="N164" s="27"/>
      <c r="O164" s="27"/>
      <c r="P164" s="2"/>
      <c r="Q164" s="31"/>
      <c r="R164" s="31"/>
    </row>
    <row r="165" spans="5:18" ht="16.5">
      <c r="E165" s="27"/>
      <c r="G165" s="27"/>
      <c r="H165" s="28"/>
      <c r="I165" s="28"/>
      <c r="J165" s="27"/>
      <c r="L165" s="27"/>
      <c r="M165" s="27"/>
      <c r="N165" s="27"/>
      <c r="O165" s="27"/>
      <c r="P165" s="2"/>
      <c r="Q165" s="31"/>
      <c r="R165" s="31"/>
    </row>
    <row r="166" spans="5:18" ht="16.5">
      <c r="E166" s="27"/>
      <c r="G166" s="27"/>
      <c r="H166" s="28"/>
      <c r="I166" s="28"/>
      <c r="J166" s="27"/>
      <c r="L166" s="27"/>
      <c r="M166" s="27"/>
      <c r="N166" s="27"/>
      <c r="O166" s="27"/>
      <c r="P166" s="2"/>
      <c r="Q166" s="31"/>
      <c r="R166" s="31"/>
    </row>
    <row r="167" spans="5:15" ht="16.5">
      <c r="E167" s="27"/>
      <c r="G167" s="27"/>
      <c r="H167" s="28"/>
      <c r="I167" s="28"/>
      <c r="J167" s="27"/>
      <c r="L167" s="27"/>
      <c r="M167" s="27"/>
      <c r="N167" s="27"/>
      <c r="O167" s="27"/>
    </row>
    <row r="168" spans="5:15" ht="16.5">
      <c r="E168" s="27"/>
      <c r="G168" s="27"/>
      <c r="H168" s="28"/>
      <c r="I168" s="28"/>
      <c r="J168" s="27"/>
      <c r="L168" s="27"/>
      <c r="M168" s="27"/>
      <c r="N168" s="27"/>
      <c r="O168" s="27"/>
    </row>
    <row r="169" spans="5:15" ht="16.5">
      <c r="E169" s="27"/>
      <c r="G169" s="27"/>
      <c r="H169" s="28"/>
      <c r="I169" s="28"/>
      <c r="J169" s="27"/>
      <c r="L169" s="27"/>
      <c r="M169" s="27"/>
      <c r="N169" s="27"/>
      <c r="O169" s="27"/>
    </row>
    <row r="170" spans="5:15" ht="16.5">
      <c r="E170" s="27"/>
      <c r="G170" s="27"/>
      <c r="H170" s="28"/>
      <c r="I170" s="28"/>
      <c r="J170" s="27"/>
      <c r="L170" s="27"/>
      <c r="M170" s="27"/>
      <c r="N170" s="27"/>
      <c r="O170" s="27"/>
    </row>
    <row r="171" spans="5:15" ht="16.5">
      <c r="E171" s="27"/>
      <c r="G171" s="27"/>
      <c r="H171" s="28"/>
      <c r="I171" s="28"/>
      <c r="J171" s="27"/>
      <c r="L171" s="27"/>
      <c r="M171" s="27"/>
      <c r="N171" s="27"/>
      <c r="O171" s="27"/>
    </row>
    <row r="172" spans="5:15" ht="16.5">
      <c r="E172" s="27"/>
      <c r="G172" s="27"/>
      <c r="H172" s="28"/>
      <c r="I172" s="28"/>
      <c r="J172" s="27"/>
      <c r="L172" s="27"/>
      <c r="M172" s="27"/>
      <c r="N172" s="27"/>
      <c r="O172" s="27"/>
    </row>
    <row r="173" spans="5:15" ht="16.5">
      <c r="E173" s="27"/>
      <c r="G173" s="27"/>
      <c r="H173" s="27"/>
      <c r="I173" s="27"/>
      <c r="J173" s="27"/>
      <c r="L173" s="27"/>
      <c r="M173" s="27"/>
      <c r="N173" s="27"/>
      <c r="O173" s="27"/>
    </row>
    <row r="174" spans="5:15" ht="16.5">
      <c r="E174" s="27"/>
      <c r="G174" s="27"/>
      <c r="H174" s="27"/>
      <c r="I174" s="27"/>
      <c r="J174" s="27"/>
      <c r="L174" s="27"/>
      <c r="M174" s="27"/>
      <c r="N174" s="27"/>
      <c r="O174" s="27"/>
    </row>
    <row r="175" spans="5:15" ht="16.5">
      <c r="E175" s="27"/>
      <c r="G175" s="27"/>
      <c r="H175" s="27"/>
      <c r="I175" s="27"/>
      <c r="J175" s="27"/>
      <c r="L175" s="27"/>
      <c r="M175" s="27"/>
      <c r="N175" s="27"/>
      <c r="O175" s="27"/>
    </row>
    <row r="176" spans="5:15" ht="16.5">
      <c r="E176" s="27"/>
      <c r="G176" s="27"/>
      <c r="H176" s="27"/>
      <c r="I176" s="27"/>
      <c r="J176" s="27"/>
      <c r="L176" s="27"/>
      <c r="M176" s="27"/>
      <c r="N176" s="27"/>
      <c r="O176" s="27"/>
    </row>
    <row r="177" spans="5:15" ht="16.5">
      <c r="E177" s="27"/>
      <c r="G177" s="27"/>
      <c r="H177" s="27"/>
      <c r="I177" s="27"/>
      <c r="J177" s="27"/>
      <c r="L177" s="27"/>
      <c r="M177" s="27"/>
      <c r="N177" s="27"/>
      <c r="O177" s="27"/>
    </row>
    <row r="178" spans="5:15" ht="16.5">
      <c r="E178" s="27"/>
      <c r="G178" s="27"/>
      <c r="H178" s="27"/>
      <c r="I178" s="27"/>
      <c r="J178" s="27"/>
      <c r="L178" s="27"/>
      <c r="M178" s="27"/>
      <c r="N178" s="27"/>
      <c r="O178" s="27"/>
    </row>
    <row r="179" spans="5:15" ht="16.5">
      <c r="E179" s="27"/>
      <c r="G179" s="27"/>
      <c r="H179" s="27"/>
      <c r="I179" s="27"/>
      <c r="J179" s="27"/>
      <c r="L179" s="27"/>
      <c r="M179" s="27"/>
      <c r="N179" s="27"/>
      <c r="O179" s="27"/>
    </row>
    <row r="180" spans="5:15" ht="16.5">
      <c r="E180" s="27"/>
      <c r="G180" s="27"/>
      <c r="H180" s="27"/>
      <c r="I180" s="27"/>
      <c r="J180" s="27"/>
      <c r="L180" s="27"/>
      <c r="M180" s="27"/>
      <c r="N180" s="27"/>
      <c r="O180" s="27"/>
    </row>
    <row r="181" spans="5:15" ht="16.5">
      <c r="E181" s="27"/>
      <c r="G181" s="27"/>
      <c r="H181" s="27"/>
      <c r="I181" s="27"/>
      <c r="J181" s="27"/>
      <c r="L181" s="27"/>
      <c r="M181" s="27"/>
      <c r="N181" s="27"/>
      <c r="O181" s="27"/>
    </row>
    <row r="182" spans="5:15" ht="16.5">
      <c r="E182" s="27"/>
      <c r="G182" s="27"/>
      <c r="H182" s="27"/>
      <c r="I182" s="27"/>
      <c r="J182" s="27"/>
      <c r="L182" s="27"/>
      <c r="M182" s="27"/>
      <c r="N182" s="27"/>
      <c r="O182" s="27"/>
    </row>
    <row r="183" spans="5:15" ht="16.5">
      <c r="E183" s="27"/>
      <c r="G183" s="27"/>
      <c r="H183" s="27"/>
      <c r="I183" s="27"/>
      <c r="J183" s="27"/>
      <c r="L183" s="27"/>
      <c r="M183" s="27"/>
      <c r="N183" s="27"/>
      <c r="O183" s="27"/>
    </row>
    <row r="184" spans="5:15" ht="16.5">
      <c r="E184" s="27"/>
      <c r="G184" s="27"/>
      <c r="H184" s="27"/>
      <c r="I184" s="27"/>
      <c r="J184" s="27"/>
      <c r="L184" s="27"/>
      <c r="M184" s="27"/>
      <c r="N184" s="27"/>
      <c r="O184" s="27"/>
    </row>
    <row r="185" spans="5:15" ht="16.5">
      <c r="E185" s="27"/>
      <c r="G185" s="27"/>
      <c r="H185" s="27"/>
      <c r="I185" s="27"/>
      <c r="J185" s="27"/>
      <c r="L185" s="27"/>
      <c r="M185" s="27"/>
      <c r="N185" s="27"/>
      <c r="O185" s="27"/>
    </row>
    <row r="186" spans="5:15" ht="16.5">
      <c r="E186" s="27"/>
      <c r="G186" s="27"/>
      <c r="H186" s="27"/>
      <c r="I186" s="27"/>
      <c r="J186" s="27"/>
      <c r="L186" s="27"/>
      <c r="M186" s="27"/>
      <c r="N186" s="27"/>
      <c r="O186" s="27"/>
    </row>
    <row r="187" spans="5:15" ht="16.5">
      <c r="E187" s="27"/>
      <c r="G187" s="27"/>
      <c r="H187" s="27"/>
      <c r="I187" s="27"/>
      <c r="J187" s="27"/>
      <c r="L187" s="27"/>
      <c r="M187" s="27"/>
      <c r="N187" s="27"/>
      <c r="O187" s="27"/>
    </row>
    <row r="188" spans="5:15" ht="16.5">
      <c r="E188" s="27"/>
      <c r="G188" s="27"/>
      <c r="H188" s="27"/>
      <c r="I188" s="27"/>
      <c r="J188" s="27"/>
      <c r="L188" s="27"/>
      <c r="M188" s="27"/>
      <c r="N188" s="27"/>
      <c r="O188" s="27"/>
    </row>
    <row r="189" spans="5:15" ht="16.5">
      <c r="E189" s="27"/>
      <c r="G189" s="27"/>
      <c r="H189" s="27"/>
      <c r="I189" s="27"/>
      <c r="J189" s="27"/>
      <c r="L189" s="27"/>
      <c r="M189" s="27"/>
      <c r="N189" s="27"/>
      <c r="O189" s="27"/>
    </row>
    <row r="190" spans="5:15" ht="16.5">
      <c r="E190" s="27"/>
      <c r="G190" s="27"/>
      <c r="H190" s="27"/>
      <c r="I190" s="27"/>
      <c r="J190" s="27"/>
      <c r="L190" s="27"/>
      <c r="M190" s="27"/>
      <c r="N190" s="27"/>
      <c r="O190" s="27"/>
    </row>
    <row r="191" spans="5:15" ht="16.5">
      <c r="E191" s="27"/>
      <c r="G191" s="27"/>
      <c r="H191" s="27"/>
      <c r="I191" s="27"/>
      <c r="J191" s="27"/>
      <c r="L191" s="27"/>
      <c r="M191" s="27"/>
      <c r="N191" s="27"/>
      <c r="O191" s="27"/>
    </row>
    <row r="192" spans="5:15" ht="16.5">
      <c r="E192" s="27"/>
      <c r="G192" s="27"/>
      <c r="H192" s="27"/>
      <c r="I192" s="27"/>
      <c r="J192" s="27"/>
      <c r="L192" s="27"/>
      <c r="M192" s="27"/>
      <c r="N192" s="27"/>
      <c r="O192" s="27"/>
    </row>
    <row r="193" spans="5:15" ht="16.5">
      <c r="E193" s="27"/>
      <c r="G193" s="27"/>
      <c r="H193" s="27"/>
      <c r="I193" s="27"/>
      <c r="J193" s="27"/>
      <c r="L193" s="27"/>
      <c r="M193" s="27"/>
      <c r="N193" s="27"/>
      <c r="O193" s="27"/>
    </row>
    <row r="194" spans="5:15" ht="16.5">
      <c r="E194" s="27"/>
      <c r="G194" s="27"/>
      <c r="H194" s="27"/>
      <c r="I194" s="27"/>
      <c r="J194" s="27"/>
      <c r="L194" s="27"/>
      <c r="M194" s="27"/>
      <c r="N194" s="27"/>
      <c r="O194" s="27"/>
    </row>
    <row r="195" spans="5:15" ht="16.5">
      <c r="E195" s="27"/>
      <c r="G195" s="27"/>
      <c r="H195" s="27"/>
      <c r="I195" s="27"/>
      <c r="J195" s="27"/>
      <c r="L195" s="27"/>
      <c r="M195" s="27"/>
      <c r="N195" s="27"/>
      <c r="O195" s="27"/>
    </row>
    <row r="196" spans="5:15" ht="16.5">
      <c r="E196" s="27"/>
      <c r="G196" s="27"/>
      <c r="H196" s="27"/>
      <c r="I196" s="27"/>
      <c r="J196" s="27"/>
      <c r="L196" s="27"/>
      <c r="M196" s="27"/>
      <c r="N196" s="27"/>
      <c r="O196" s="27"/>
    </row>
    <row r="197" spans="5:15" ht="16.5">
      <c r="E197" s="27"/>
      <c r="G197" s="27"/>
      <c r="H197" s="27"/>
      <c r="I197" s="27"/>
      <c r="J197" s="27"/>
      <c r="L197" s="27"/>
      <c r="M197" s="27"/>
      <c r="N197" s="27"/>
      <c r="O197" s="27"/>
    </row>
    <row r="198" spans="5:15" ht="16.5">
      <c r="E198" s="27"/>
      <c r="G198" s="27"/>
      <c r="H198" s="27"/>
      <c r="I198" s="27"/>
      <c r="J198" s="27"/>
      <c r="L198" s="27"/>
      <c r="M198" s="27"/>
      <c r="N198" s="27"/>
      <c r="O198" s="27"/>
    </row>
    <row r="199" spans="5:15" ht="16.5">
      <c r="E199" s="27"/>
      <c r="G199" s="27"/>
      <c r="H199" s="27"/>
      <c r="I199" s="27"/>
      <c r="J199" s="27"/>
      <c r="L199" s="27"/>
      <c r="M199" s="27"/>
      <c r="N199" s="27"/>
      <c r="O199" s="27"/>
    </row>
    <row r="200" spans="5:15" ht="16.5">
      <c r="E200" s="27"/>
      <c r="G200" s="27"/>
      <c r="H200" s="27"/>
      <c r="I200" s="27"/>
      <c r="J200" s="27"/>
      <c r="L200" s="27"/>
      <c r="M200" s="27"/>
      <c r="N200" s="27"/>
      <c r="O200" s="27"/>
    </row>
    <row r="201" spans="5:15" ht="16.5">
      <c r="E201" s="27"/>
      <c r="G201" s="27"/>
      <c r="H201" s="27"/>
      <c r="I201" s="27"/>
      <c r="J201" s="27"/>
      <c r="L201" s="27"/>
      <c r="M201" s="27"/>
      <c r="N201" s="27"/>
      <c r="O201" s="27"/>
    </row>
    <row r="202" spans="5:15" ht="16.5">
      <c r="E202" s="27"/>
      <c r="G202" s="27"/>
      <c r="H202" s="27"/>
      <c r="I202" s="27"/>
      <c r="J202" s="27"/>
      <c r="L202" s="27"/>
      <c r="M202" s="27"/>
      <c r="N202" s="27"/>
      <c r="O202" s="27"/>
    </row>
    <row r="203" spans="5:15" ht="16.5">
      <c r="E203" s="27"/>
      <c r="G203" s="27"/>
      <c r="H203" s="27"/>
      <c r="I203" s="27"/>
      <c r="J203" s="27"/>
      <c r="L203" s="27"/>
      <c r="M203" s="27"/>
      <c r="N203" s="27"/>
      <c r="O203" s="27"/>
    </row>
    <row r="204" spans="5:15" ht="16.5">
      <c r="E204" s="27"/>
      <c r="G204" s="27"/>
      <c r="H204" s="27"/>
      <c r="I204" s="27"/>
      <c r="J204" s="27"/>
      <c r="L204" s="27"/>
      <c r="M204" s="27"/>
      <c r="N204" s="27"/>
      <c r="O204" s="27"/>
    </row>
    <row r="205" spans="5:15" ht="16.5">
      <c r="E205" s="27"/>
      <c r="G205" s="27"/>
      <c r="H205" s="27"/>
      <c r="I205" s="27"/>
      <c r="J205" s="27"/>
      <c r="L205" s="27"/>
      <c r="M205" s="27"/>
      <c r="N205" s="27"/>
      <c r="O205" s="27"/>
    </row>
    <row r="206" spans="5:15" ht="16.5">
      <c r="E206" s="27"/>
      <c r="G206" s="27"/>
      <c r="H206" s="27"/>
      <c r="I206" s="27"/>
      <c r="J206" s="27"/>
      <c r="L206" s="27"/>
      <c r="M206" s="27"/>
      <c r="N206" s="27"/>
      <c r="O206" s="27"/>
    </row>
    <row r="207" spans="5:15" ht="16.5">
      <c r="E207" s="27"/>
      <c r="G207" s="27"/>
      <c r="H207" s="27"/>
      <c r="I207" s="27"/>
      <c r="J207" s="27"/>
      <c r="L207" s="27"/>
      <c r="M207" s="27"/>
      <c r="N207" s="27"/>
      <c r="O207" s="27"/>
    </row>
    <row r="208" spans="5:15" ht="16.5">
      <c r="E208" s="27"/>
      <c r="G208" s="27"/>
      <c r="H208" s="27"/>
      <c r="I208" s="27"/>
      <c r="J208" s="27"/>
      <c r="L208" s="27"/>
      <c r="M208" s="27"/>
      <c r="N208" s="27"/>
      <c r="O208" s="27"/>
    </row>
    <row r="209" spans="5:15" ht="16.5">
      <c r="E209" s="27"/>
      <c r="G209" s="27"/>
      <c r="H209" s="27"/>
      <c r="I209" s="27"/>
      <c r="J209" s="27"/>
      <c r="L209" s="27"/>
      <c r="M209" s="27"/>
      <c r="N209" s="27"/>
      <c r="O209" s="27"/>
    </row>
    <row r="210" spans="5:15" ht="16.5">
      <c r="E210" s="27"/>
      <c r="G210" s="27"/>
      <c r="H210" s="27"/>
      <c r="I210" s="27"/>
      <c r="J210" s="27"/>
      <c r="L210" s="27"/>
      <c r="M210" s="27"/>
      <c r="N210" s="27"/>
      <c r="O210" s="27"/>
    </row>
    <row r="211" spans="5:15" ht="16.5">
      <c r="E211" s="27"/>
      <c r="G211" s="27"/>
      <c r="H211" s="27"/>
      <c r="I211" s="27"/>
      <c r="J211" s="27"/>
      <c r="L211" s="27"/>
      <c r="M211" s="27"/>
      <c r="N211" s="27"/>
      <c r="O211" s="27"/>
    </row>
    <row r="212" spans="5:15" ht="16.5">
      <c r="E212" s="27"/>
      <c r="G212" s="27"/>
      <c r="H212" s="27"/>
      <c r="I212" s="27"/>
      <c r="J212" s="27"/>
      <c r="L212" s="27"/>
      <c r="M212" s="27"/>
      <c r="N212" s="27"/>
      <c r="O212" s="27"/>
    </row>
    <row r="213" spans="5:15" ht="16.5">
      <c r="E213" s="27"/>
      <c r="G213" s="27"/>
      <c r="H213" s="27"/>
      <c r="I213" s="27"/>
      <c r="J213" s="27"/>
      <c r="L213" s="27"/>
      <c r="M213" s="27"/>
      <c r="N213" s="27"/>
      <c r="O213" s="27"/>
    </row>
    <row r="214" spans="5:15" ht="16.5">
      <c r="E214" s="27"/>
      <c r="G214" s="27"/>
      <c r="H214" s="27"/>
      <c r="I214" s="27"/>
      <c r="J214" s="27"/>
      <c r="L214" s="27"/>
      <c r="M214" s="27"/>
      <c r="N214" s="27"/>
      <c r="O214" s="27"/>
    </row>
    <row r="215" spans="5:15" ht="16.5">
      <c r="E215" s="27"/>
      <c r="G215" s="27"/>
      <c r="H215" s="27"/>
      <c r="I215" s="27"/>
      <c r="J215" s="27"/>
      <c r="L215" s="27"/>
      <c r="M215" s="27"/>
      <c r="N215" s="27"/>
      <c r="O215" s="27"/>
    </row>
    <row r="216" spans="5:15" ht="16.5">
      <c r="E216" s="27"/>
      <c r="G216" s="27"/>
      <c r="H216" s="27"/>
      <c r="I216" s="27"/>
      <c r="J216" s="27"/>
      <c r="L216" s="27"/>
      <c r="M216" s="27"/>
      <c r="N216" s="27"/>
      <c r="O216" s="27"/>
    </row>
    <row r="217" spans="5:15" ht="16.5">
      <c r="E217" s="27"/>
      <c r="G217" s="27"/>
      <c r="H217" s="27"/>
      <c r="I217" s="27"/>
      <c r="J217" s="27"/>
      <c r="L217" s="27"/>
      <c r="M217" s="27"/>
      <c r="N217" s="27"/>
      <c r="O217" s="27"/>
    </row>
    <row r="218" spans="5:15" ht="16.5">
      <c r="E218" s="27"/>
      <c r="G218" s="27"/>
      <c r="H218" s="27"/>
      <c r="I218" s="27"/>
      <c r="J218" s="27"/>
      <c r="L218" s="27"/>
      <c r="M218" s="27"/>
      <c r="N218" s="27"/>
      <c r="O218" s="27"/>
    </row>
    <row r="219" spans="5:15" ht="16.5">
      <c r="E219" s="27"/>
      <c r="G219" s="27"/>
      <c r="H219" s="27"/>
      <c r="I219" s="27"/>
      <c r="J219" s="27"/>
      <c r="L219" s="27"/>
      <c r="M219" s="27"/>
      <c r="N219" s="27"/>
      <c r="O219" s="27"/>
    </row>
    <row r="220" spans="5:15" ht="16.5">
      <c r="E220" s="27"/>
      <c r="G220" s="27"/>
      <c r="H220" s="27"/>
      <c r="I220" s="27"/>
      <c r="J220" s="27"/>
      <c r="L220" s="27"/>
      <c r="M220" s="27"/>
      <c r="N220" s="27"/>
      <c r="O220" s="27"/>
    </row>
    <row r="221" spans="5:15" ht="16.5">
      <c r="E221" s="27"/>
      <c r="G221" s="27"/>
      <c r="H221" s="27"/>
      <c r="I221" s="27"/>
      <c r="J221" s="27"/>
      <c r="L221" s="27"/>
      <c r="M221" s="27"/>
      <c r="N221" s="27"/>
      <c r="O221" s="27"/>
    </row>
    <row r="222" spans="5:15" ht="16.5">
      <c r="E222" s="27"/>
      <c r="G222" s="27"/>
      <c r="H222" s="27"/>
      <c r="I222" s="27"/>
      <c r="J222" s="27"/>
      <c r="L222" s="27"/>
      <c r="M222" s="27"/>
      <c r="N222" s="27"/>
      <c r="O222" s="27"/>
    </row>
    <row r="223" spans="5:15" ht="16.5">
      <c r="E223" s="27"/>
      <c r="G223" s="27"/>
      <c r="H223" s="27"/>
      <c r="I223" s="27"/>
      <c r="J223" s="27"/>
      <c r="L223" s="27"/>
      <c r="M223" s="27"/>
      <c r="N223" s="27"/>
      <c r="O223" s="27"/>
    </row>
    <row r="224" spans="5:15" ht="16.5">
      <c r="E224" s="27"/>
      <c r="G224" s="27"/>
      <c r="H224" s="27"/>
      <c r="I224" s="27"/>
      <c r="J224" s="27"/>
      <c r="L224" s="27"/>
      <c r="M224" s="27"/>
      <c r="N224" s="27"/>
      <c r="O224" s="27"/>
    </row>
    <row r="225" spans="5:15" ht="16.5">
      <c r="E225" s="27"/>
      <c r="G225" s="27"/>
      <c r="H225" s="27"/>
      <c r="I225" s="27"/>
      <c r="J225" s="27"/>
      <c r="L225" s="27"/>
      <c r="M225" s="27"/>
      <c r="N225" s="27"/>
      <c r="O225" s="27"/>
    </row>
    <row r="226" spans="5:15" ht="16.5">
      <c r="E226" s="27"/>
      <c r="G226" s="27"/>
      <c r="H226" s="27"/>
      <c r="I226" s="27"/>
      <c r="J226" s="27"/>
      <c r="L226" s="27"/>
      <c r="M226" s="27"/>
      <c r="N226" s="27"/>
      <c r="O226" s="27"/>
    </row>
    <row r="227" spans="5:15" ht="16.5">
      <c r="E227" s="27"/>
      <c r="G227" s="27"/>
      <c r="H227" s="27"/>
      <c r="I227" s="27"/>
      <c r="J227" s="27"/>
      <c r="L227" s="27"/>
      <c r="M227" s="27"/>
      <c r="N227" s="27"/>
      <c r="O227" s="27"/>
    </row>
    <row r="228" spans="5:15" ht="16.5">
      <c r="E228" s="27"/>
      <c r="G228" s="27"/>
      <c r="H228" s="27"/>
      <c r="I228" s="27"/>
      <c r="J228" s="27"/>
      <c r="L228" s="27"/>
      <c r="M228" s="27"/>
      <c r="N228" s="27"/>
      <c r="O228" s="27"/>
    </row>
    <row r="229" spans="5:15" ht="16.5">
      <c r="E229" s="27"/>
      <c r="G229" s="27"/>
      <c r="H229" s="27"/>
      <c r="I229" s="27"/>
      <c r="J229" s="27"/>
      <c r="L229" s="27"/>
      <c r="M229" s="27"/>
      <c r="N229" s="27"/>
      <c r="O229" s="27"/>
    </row>
    <row r="230" spans="5:15" ht="16.5">
      <c r="E230" s="27"/>
      <c r="G230" s="27"/>
      <c r="H230" s="27"/>
      <c r="I230" s="27"/>
      <c r="J230" s="27"/>
      <c r="L230" s="27"/>
      <c r="M230" s="27"/>
      <c r="N230" s="27"/>
      <c r="O230" s="27"/>
    </row>
    <row r="231" spans="5:15" ht="16.5">
      <c r="E231" s="27"/>
      <c r="G231" s="27"/>
      <c r="H231" s="27"/>
      <c r="I231" s="27"/>
      <c r="J231" s="27"/>
      <c r="L231" s="27"/>
      <c r="M231" s="27"/>
      <c r="N231" s="27"/>
      <c r="O231" s="27"/>
    </row>
    <row r="232" spans="5:15" ht="16.5">
      <c r="E232" s="27"/>
      <c r="G232" s="27"/>
      <c r="H232" s="27"/>
      <c r="I232" s="27"/>
      <c r="J232" s="27"/>
      <c r="L232" s="27"/>
      <c r="M232" s="27"/>
      <c r="N232" s="27"/>
      <c r="O232" s="27"/>
    </row>
    <row r="233" spans="5:15" ht="16.5">
      <c r="E233" s="27"/>
      <c r="G233" s="27"/>
      <c r="H233" s="27"/>
      <c r="I233" s="27"/>
      <c r="J233" s="27"/>
      <c r="L233" s="27"/>
      <c r="M233" s="27"/>
      <c r="N233" s="27"/>
      <c r="O233" s="27"/>
    </row>
    <row r="234" spans="5:15" ht="16.5">
      <c r="E234" s="27"/>
      <c r="G234" s="27"/>
      <c r="H234" s="27"/>
      <c r="I234" s="27"/>
      <c r="J234" s="27"/>
      <c r="L234" s="27"/>
      <c r="M234" s="27"/>
      <c r="N234" s="27"/>
      <c r="O234" s="27"/>
    </row>
    <row r="235" spans="5:15" ht="16.5">
      <c r="E235" s="27"/>
      <c r="G235" s="27"/>
      <c r="H235" s="27"/>
      <c r="I235" s="27"/>
      <c r="J235" s="27"/>
      <c r="L235" s="27"/>
      <c r="M235" s="27"/>
      <c r="N235" s="27"/>
      <c r="O235" s="27"/>
    </row>
    <row r="236" spans="5:15" ht="16.5">
      <c r="E236" s="27"/>
      <c r="G236" s="27"/>
      <c r="H236" s="27"/>
      <c r="I236" s="27"/>
      <c r="J236" s="27"/>
      <c r="L236" s="27"/>
      <c r="M236" s="27"/>
      <c r="N236" s="27"/>
      <c r="O236" s="27"/>
    </row>
    <row r="237" spans="5:15" ht="16.5">
      <c r="E237" s="27"/>
      <c r="G237" s="27"/>
      <c r="H237" s="27"/>
      <c r="I237" s="27"/>
      <c r="J237" s="27"/>
      <c r="L237" s="27"/>
      <c r="M237" s="27"/>
      <c r="N237" s="27"/>
      <c r="O237" s="27"/>
    </row>
    <row r="238" spans="5:15" ht="16.5">
      <c r="E238" s="27"/>
      <c r="G238" s="27"/>
      <c r="H238" s="27"/>
      <c r="I238" s="27"/>
      <c r="J238" s="27"/>
      <c r="L238" s="27"/>
      <c r="M238" s="27"/>
      <c r="N238" s="27"/>
      <c r="O238" s="27"/>
    </row>
    <row r="239" spans="5:15" ht="16.5">
      <c r="E239" s="27"/>
      <c r="G239" s="27"/>
      <c r="H239" s="27"/>
      <c r="I239" s="27"/>
      <c r="J239" s="27"/>
      <c r="L239" s="27"/>
      <c r="M239" s="27"/>
      <c r="N239" s="27"/>
      <c r="O239" s="27"/>
    </row>
    <row r="240" spans="5:15" ht="16.5">
      <c r="E240" s="27"/>
      <c r="G240" s="27"/>
      <c r="H240" s="27"/>
      <c r="I240" s="27"/>
      <c r="J240" s="27"/>
      <c r="L240" s="27"/>
      <c r="M240" s="27"/>
      <c r="N240" s="27"/>
      <c r="O240" s="27"/>
    </row>
    <row r="241" spans="5:15" ht="16.5">
      <c r="E241" s="27"/>
      <c r="G241" s="27"/>
      <c r="H241" s="27"/>
      <c r="I241" s="27"/>
      <c r="J241" s="27"/>
      <c r="L241" s="27"/>
      <c r="M241" s="27"/>
      <c r="N241" s="27"/>
      <c r="O241" s="27"/>
    </row>
    <row r="242" spans="5:15" ht="16.5">
      <c r="E242" s="27"/>
      <c r="G242" s="27"/>
      <c r="H242" s="27"/>
      <c r="I242" s="27"/>
      <c r="J242" s="27"/>
      <c r="L242" s="27"/>
      <c r="M242" s="27"/>
      <c r="N242" s="27"/>
      <c r="O242" s="27"/>
    </row>
    <row r="243" spans="5:15" ht="16.5">
      <c r="E243" s="27"/>
      <c r="G243" s="27"/>
      <c r="H243" s="27"/>
      <c r="I243" s="27"/>
      <c r="J243" s="27"/>
      <c r="L243" s="27"/>
      <c r="M243" s="27"/>
      <c r="N243" s="27"/>
      <c r="O243" s="27"/>
    </row>
    <row r="244" spans="5:15" ht="16.5">
      <c r="E244" s="27"/>
      <c r="G244" s="27"/>
      <c r="H244" s="27"/>
      <c r="I244" s="27"/>
      <c r="J244" s="27"/>
      <c r="L244" s="27"/>
      <c r="M244" s="27"/>
      <c r="N244" s="27"/>
      <c r="O244" s="27"/>
    </row>
    <row r="245" spans="5:15" ht="16.5">
      <c r="E245" s="27"/>
      <c r="G245" s="27"/>
      <c r="H245" s="27"/>
      <c r="I245" s="27"/>
      <c r="J245" s="27"/>
      <c r="L245" s="27"/>
      <c r="M245" s="27"/>
      <c r="N245" s="27"/>
      <c r="O245" s="27"/>
    </row>
    <row r="246" spans="5:15" ht="16.5">
      <c r="E246" s="27"/>
      <c r="G246" s="27"/>
      <c r="H246" s="27"/>
      <c r="I246" s="27"/>
      <c r="J246" s="27"/>
      <c r="L246" s="27"/>
      <c r="M246" s="27"/>
      <c r="N246" s="27"/>
      <c r="O246" s="27"/>
    </row>
    <row r="247" spans="5:15" ht="16.5">
      <c r="E247" s="27"/>
      <c r="G247" s="27"/>
      <c r="H247" s="27"/>
      <c r="I247" s="27"/>
      <c r="J247" s="27"/>
      <c r="L247" s="27"/>
      <c r="M247" s="27"/>
      <c r="N247" s="27"/>
      <c r="O247" s="27"/>
    </row>
    <row r="248" spans="5:15" ht="16.5">
      <c r="E248" s="27"/>
      <c r="G248" s="27"/>
      <c r="H248" s="27"/>
      <c r="I248" s="27"/>
      <c r="J248" s="27"/>
      <c r="L248" s="27"/>
      <c r="M248" s="27"/>
      <c r="N248" s="27"/>
      <c r="O248" s="27"/>
    </row>
    <row r="249" spans="5:15" ht="16.5">
      <c r="E249" s="27"/>
      <c r="G249" s="27"/>
      <c r="H249" s="27"/>
      <c r="I249" s="27"/>
      <c r="J249" s="27"/>
      <c r="L249" s="27"/>
      <c r="M249" s="27"/>
      <c r="N249" s="27"/>
      <c r="O249" s="27"/>
    </row>
    <row r="250" spans="5:15" ht="16.5">
      <c r="E250" s="27"/>
      <c r="G250" s="27"/>
      <c r="H250" s="27"/>
      <c r="I250" s="27"/>
      <c r="J250" s="27"/>
      <c r="L250" s="27"/>
      <c r="M250" s="27"/>
      <c r="N250" s="27"/>
      <c r="O250" s="27"/>
    </row>
    <row r="251" spans="5:15" ht="16.5">
      <c r="E251" s="27"/>
      <c r="G251" s="27"/>
      <c r="H251" s="27"/>
      <c r="I251" s="27"/>
      <c r="J251" s="27"/>
      <c r="L251" s="27"/>
      <c r="M251" s="27"/>
      <c r="N251" s="27"/>
      <c r="O251" s="27"/>
    </row>
    <row r="252" spans="5:15" ht="16.5">
      <c r="E252" s="27"/>
      <c r="G252" s="27"/>
      <c r="H252" s="27"/>
      <c r="I252" s="27"/>
      <c r="J252" s="27"/>
      <c r="L252" s="27"/>
      <c r="M252" s="27"/>
      <c r="N252" s="27"/>
      <c r="O252" s="27"/>
    </row>
    <row r="253" spans="5:15" ht="16.5">
      <c r="E253" s="27"/>
      <c r="G253" s="27"/>
      <c r="H253" s="27"/>
      <c r="I253" s="27"/>
      <c r="J253" s="27"/>
      <c r="L253" s="27"/>
      <c r="M253" s="27"/>
      <c r="N253" s="27"/>
      <c r="O253" s="27"/>
    </row>
    <row r="254" spans="5:15" ht="16.5">
      <c r="E254" s="27"/>
      <c r="G254" s="27"/>
      <c r="H254" s="27"/>
      <c r="I254" s="27"/>
      <c r="J254" s="27"/>
      <c r="L254" s="27"/>
      <c r="M254" s="27"/>
      <c r="N254" s="27"/>
      <c r="O254" s="27"/>
    </row>
    <row r="255" spans="5:15" ht="16.5">
      <c r="E255" s="27"/>
      <c r="G255" s="27"/>
      <c r="H255" s="27"/>
      <c r="I255" s="27"/>
      <c r="J255" s="27"/>
      <c r="L255" s="27"/>
      <c r="M255" s="27"/>
      <c r="N255" s="27"/>
      <c r="O255" s="27"/>
    </row>
    <row r="256" spans="5:15" ht="16.5">
      <c r="E256" s="27"/>
      <c r="G256" s="27"/>
      <c r="H256" s="27"/>
      <c r="I256" s="27"/>
      <c r="J256" s="27"/>
      <c r="L256" s="27"/>
      <c r="M256" s="27"/>
      <c r="N256" s="27"/>
      <c r="O256" s="27"/>
    </row>
    <row r="257" spans="5:15" ht="16.5">
      <c r="E257" s="27"/>
      <c r="G257" s="27"/>
      <c r="H257" s="27"/>
      <c r="I257" s="27"/>
      <c r="J257" s="27"/>
      <c r="L257" s="27"/>
      <c r="M257" s="27"/>
      <c r="N257" s="27"/>
      <c r="O257" s="27"/>
    </row>
    <row r="258" spans="5:15" ht="16.5">
      <c r="E258" s="27"/>
      <c r="G258" s="27"/>
      <c r="H258" s="27"/>
      <c r="I258" s="27"/>
      <c r="J258" s="27"/>
      <c r="L258" s="27"/>
      <c r="M258" s="27"/>
      <c r="N258" s="27"/>
      <c r="O258" s="27"/>
    </row>
    <row r="259" spans="5:15" ht="16.5">
      <c r="E259" s="27"/>
      <c r="G259" s="27"/>
      <c r="H259" s="27"/>
      <c r="I259" s="27"/>
      <c r="J259" s="27"/>
      <c r="L259" s="27"/>
      <c r="M259" s="27"/>
      <c r="N259" s="27"/>
      <c r="O259" s="27"/>
    </row>
    <row r="260" spans="5:15" ht="16.5">
      <c r="E260" s="27"/>
      <c r="G260" s="27"/>
      <c r="H260" s="27"/>
      <c r="I260" s="27"/>
      <c r="J260" s="27"/>
      <c r="L260" s="27"/>
      <c r="M260" s="27"/>
      <c r="N260" s="27"/>
      <c r="O260" s="27"/>
    </row>
    <row r="261" spans="5:15" ht="16.5">
      <c r="E261" s="27"/>
      <c r="G261" s="27"/>
      <c r="H261" s="27"/>
      <c r="I261" s="27"/>
      <c r="J261" s="27"/>
      <c r="L261" s="27"/>
      <c r="M261" s="27"/>
      <c r="N261" s="27"/>
      <c r="O261" s="27"/>
    </row>
    <row r="262" spans="5:15" ht="16.5">
      <c r="E262" s="27"/>
      <c r="G262" s="27"/>
      <c r="H262" s="27"/>
      <c r="I262" s="27"/>
      <c r="J262" s="27"/>
      <c r="L262" s="27"/>
      <c r="M262" s="27"/>
      <c r="N262" s="27"/>
      <c r="O262" s="27"/>
    </row>
    <row r="263" spans="5:15" ht="16.5">
      <c r="E263" s="27"/>
      <c r="G263" s="27"/>
      <c r="H263" s="27"/>
      <c r="I263" s="27"/>
      <c r="J263" s="27"/>
      <c r="L263" s="27"/>
      <c r="M263" s="27"/>
      <c r="N263" s="27"/>
      <c r="O263" s="27"/>
    </row>
    <row r="264" spans="5:15" ht="16.5">
      <c r="E264" s="27"/>
      <c r="G264" s="27"/>
      <c r="H264" s="27"/>
      <c r="I264" s="27"/>
      <c r="J264" s="27"/>
      <c r="L264" s="27"/>
      <c r="M264" s="27"/>
      <c r="N264" s="27"/>
      <c r="O264" s="27"/>
    </row>
    <row r="265" spans="5:15" ht="16.5">
      <c r="E265" s="27"/>
      <c r="G265" s="27"/>
      <c r="H265" s="27"/>
      <c r="I265" s="27"/>
      <c r="J265" s="27"/>
      <c r="L265" s="27"/>
      <c r="M265" s="27"/>
      <c r="N265" s="27"/>
      <c r="O265" s="27"/>
    </row>
    <row r="266" spans="5:15" ht="16.5">
      <c r="E266" s="27"/>
      <c r="G266" s="27"/>
      <c r="H266" s="27"/>
      <c r="I266" s="27"/>
      <c r="J266" s="27"/>
      <c r="L266" s="27"/>
      <c r="M266" s="27"/>
      <c r="N266" s="27"/>
      <c r="O266" s="27"/>
    </row>
    <row r="267" spans="5:15" ht="16.5">
      <c r="E267" s="27"/>
      <c r="G267" s="27"/>
      <c r="H267" s="27"/>
      <c r="I267" s="27"/>
      <c r="J267" s="27"/>
      <c r="L267" s="27"/>
      <c r="M267" s="27"/>
      <c r="N267" s="27"/>
      <c r="O267" s="27"/>
    </row>
    <row r="268" spans="5:15" ht="16.5">
      <c r="E268" s="27"/>
      <c r="G268" s="27"/>
      <c r="H268" s="27"/>
      <c r="I268" s="27"/>
      <c r="J268" s="27"/>
      <c r="L268" s="27"/>
      <c r="M268" s="27"/>
      <c r="N268" s="27"/>
      <c r="O268" s="27"/>
    </row>
    <row r="269" spans="5:15" ht="16.5">
      <c r="E269" s="27"/>
      <c r="G269" s="27"/>
      <c r="H269" s="27"/>
      <c r="I269" s="27"/>
      <c r="J269" s="27"/>
      <c r="L269" s="27"/>
      <c r="M269" s="27"/>
      <c r="N269" s="27"/>
      <c r="O269" s="27"/>
    </row>
    <row r="270" spans="5:15" ht="16.5">
      <c r="E270" s="27"/>
      <c r="G270" s="27"/>
      <c r="H270" s="27"/>
      <c r="I270" s="27"/>
      <c r="J270" s="27"/>
      <c r="L270" s="27"/>
      <c r="M270" s="27"/>
      <c r="N270" s="27"/>
      <c r="O270" s="27"/>
    </row>
    <row r="271" spans="5:15" ht="16.5">
      <c r="E271" s="27"/>
      <c r="G271" s="27"/>
      <c r="H271" s="27"/>
      <c r="I271" s="27"/>
      <c r="J271" s="27"/>
      <c r="L271" s="27"/>
      <c r="M271" s="27"/>
      <c r="N271" s="27"/>
      <c r="O271" s="27"/>
    </row>
    <row r="272" spans="5:15" ht="16.5">
      <c r="E272" s="27"/>
      <c r="G272" s="27"/>
      <c r="H272" s="27"/>
      <c r="I272" s="27"/>
      <c r="J272" s="27"/>
      <c r="L272" s="27"/>
      <c r="M272" s="27"/>
      <c r="N272" s="27"/>
      <c r="O272" s="27"/>
    </row>
    <row r="273" spans="5:15" ht="16.5">
      <c r="E273" s="27"/>
      <c r="G273" s="27"/>
      <c r="H273" s="27"/>
      <c r="I273" s="27"/>
      <c r="J273" s="27"/>
      <c r="L273" s="27"/>
      <c r="M273" s="27"/>
      <c r="N273" s="27"/>
      <c r="O273" s="27"/>
    </row>
    <row r="274" spans="5:15" ht="16.5">
      <c r="E274" s="27"/>
      <c r="G274" s="27"/>
      <c r="H274" s="27"/>
      <c r="I274" s="27"/>
      <c r="J274" s="27"/>
      <c r="L274" s="27"/>
      <c r="M274" s="27"/>
      <c r="N274" s="27"/>
      <c r="O274" s="27"/>
    </row>
    <row r="275" spans="5:15" ht="16.5">
      <c r="E275" s="27"/>
      <c r="G275" s="27"/>
      <c r="H275" s="27"/>
      <c r="I275" s="27"/>
      <c r="J275" s="27"/>
      <c r="L275" s="27"/>
      <c r="M275" s="27"/>
      <c r="N275" s="27"/>
      <c r="O275" s="27"/>
    </row>
    <row r="276" spans="5:15" ht="16.5">
      <c r="E276" s="27"/>
      <c r="G276" s="27"/>
      <c r="H276" s="27"/>
      <c r="I276" s="27"/>
      <c r="J276" s="27"/>
      <c r="L276" s="27"/>
      <c r="M276" s="27"/>
      <c r="N276" s="27"/>
      <c r="O276" s="27"/>
    </row>
    <row r="277" spans="5:15" ht="16.5">
      <c r="E277" s="27"/>
      <c r="G277" s="27"/>
      <c r="H277" s="27"/>
      <c r="I277" s="27"/>
      <c r="J277" s="27"/>
      <c r="L277" s="27"/>
      <c r="M277" s="27"/>
      <c r="N277" s="27"/>
      <c r="O277" s="27"/>
    </row>
    <row r="278" spans="5:15" ht="16.5">
      <c r="E278" s="27"/>
      <c r="G278" s="27"/>
      <c r="H278" s="27"/>
      <c r="I278" s="27"/>
      <c r="J278" s="27"/>
      <c r="L278" s="27"/>
      <c r="M278" s="27"/>
      <c r="N278" s="27"/>
      <c r="O278" s="27"/>
    </row>
    <row r="279" spans="5:15" ht="16.5">
      <c r="E279" s="27"/>
      <c r="G279" s="27"/>
      <c r="H279" s="27"/>
      <c r="I279" s="27"/>
      <c r="J279" s="27"/>
      <c r="L279" s="27"/>
      <c r="M279" s="27"/>
      <c r="N279" s="27"/>
      <c r="O279" s="27"/>
    </row>
    <row r="280" spans="5:15" ht="16.5">
      <c r="E280" s="27"/>
      <c r="G280" s="27"/>
      <c r="H280" s="27"/>
      <c r="I280" s="27"/>
      <c r="J280" s="27"/>
      <c r="L280" s="27"/>
      <c r="M280" s="27"/>
      <c r="N280" s="27"/>
      <c r="O280" s="27"/>
    </row>
    <row r="281" spans="5:15" ht="16.5">
      <c r="E281" s="27"/>
      <c r="G281" s="27"/>
      <c r="H281" s="27"/>
      <c r="I281" s="27"/>
      <c r="J281" s="27"/>
      <c r="L281" s="27"/>
      <c r="M281" s="27"/>
      <c r="N281" s="27"/>
      <c r="O281" s="27"/>
    </row>
    <row r="282" spans="5:15" ht="16.5">
      <c r="E282" s="27"/>
      <c r="G282" s="27"/>
      <c r="H282" s="27"/>
      <c r="I282" s="27"/>
      <c r="J282" s="27"/>
      <c r="L282" s="27"/>
      <c r="M282" s="27"/>
      <c r="N282" s="27"/>
      <c r="O282" s="27"/>
    </row>
    <row r="283" spans="5:15" ht="16.5">
      <c r="E283" s="27"/>
      <c r="G283" s="27"/>
      <c r="H283" s="27"/>
      <c r="I283" s="27"/>
      <c r="J283" s="27"/>
      <c r="L283" s="27"/>
      <c r="M283" s="27"/>
      <c r="N283" s="27"/>
      <c r="O283" s="27"/>
    </row>
    <row r="284" spans="5:15" ht="16.5">
      <c r="E284" s="27"/>
      <c r="G284" s="27"/>
      <c r="H284" s="27"/>
      <c r="I284" s="27"/>
      <c r="J284" s="27"/>
      <c r="L284" s="27"/>
      <c r="M284" s="27"/>
      <c r="N284" s="27"/>
      <c r="O284" s="27"/>
    </row>
    <row r="285" spans="5:15" ht="16.5">
      <c r="E285" s="27"/>
      <c r="G285" s="27"/>
      <c r="H285" s="27"/>
      <c r="I285" s="27"/>
      <c r="J285" s="27"/>
      <c r="L285" s="27"/>
      <c r="M285" s="27"/>
      <c r="N285" s="27"/>
      <c r="O285" s="27"/>
    </row>
    <row r="286" spans="5:15" ht="16.5">
      <c r="E286" s="27"/>
      <c r="G286" s="27"/>
      <c r="H286" s="27"/>
      <c r="I286" s="27"/>
      <c r="J286" s="27"/>
      <c r="L286" s="27"/>
      <c r="M286" s="27"/>
      <c r="N286" s="27"/>
      <c r="O286" s="27"/>
    </row>
    <row r="287" spans="5:15" ht="16.5">
      <c r="E287" s="27"/>
      <c r="G287" s="27"/>
      <c r="H287" s="27"/>
      <c r="I287" s="27"/>
      <c r="J287" s="27"/>
      <c r="L287" s="27"/>
      <c r="M287" s="27"/>
      <c r="N287" s="27"/>
      <c r="O287" s="27"/>
    </row>
    <row r="288" spans="5:15" ht="16.5">
      <c r="E288" s="27"/>
      <c r="G288" s="27"/>
      <c r="H288" s="27"/>
      <c r="I288" s="27"/>
      <c r="J288" s="27"/>
      <c r="L288" s="27"/>
      <c r="M288" s="27"/>
      <c r="N288" s="27"/>
      <c r="O288" s="27"/>
    </row>
    <row r="289" spans="5:15" ht="16.5">
      <c r="E289" s="27"/>
      <c r="G289" s="27"/>
      <c r="H289" s="27"/>
      <c r="I289" s="27"/>
      <c r="J289" s="27"/>
      <c r="L289" s="27"/>
      <c r="M289" s="27"/>
      <c r="N289" s="27"/>
      <c r="O289" s="27"/>
    </row>
    <row r="290" spans="5:15" ht="16.5">
      <c r="E290" s="27"/>
      <c r="G290" s="27"/>
      <c r="H290" s="27"/>
      <c r="I290" s="27"/>
      <c r="J290" s="27"/>
      <c r="L290" s="27"/>
      <c r="M290" s="27"/>
      <c r="N290" s="27"/>
      <c r="O290" s="27"/>
    </row>
    <row r="291" spans="5:15" ht="16.5">
      <c r="E291" s="27"/>
      <c r="G291" s="27"/>
      <c r="H291" s="27"/>
      <c r="I291" s="27"/>
      <c r="J291" s="27"/>
      <c r="L291" s="27"/>
      <c r="M291" s="27"/>
      <c r="N291" s="27"/>
      <c r="O291" s="27"/>
    </row>
    <row r="292" spans="5:15" ht="16.5">
      <c r="E292" s="27"/>
      <c r="G292" s="27"/>
      <c r="H292" s="27"/>
      <c r="I292" s="27"/>
      <c r="J292" s="27"/>
      <c r="L292" s="27"/>
      <c r="M292" s="27"/>
      <c r="N292" s="27"/>
      <c r="O292" s="27"/>
    </row>
    <row r="293" spans="5:15" ht="16.5">
      <c r="E293" s="27"/>
      <c r="G293" s="27"/>
      <c r="H293" s="27"/>
      <c r="I293" s="27"/>
      <c r="J293" s="27"/>
      <c r="L293" s="27"/>
      <c r="M293" s="27"/>
      <c r="N293" s="27"/>
      <c r="O293" s="27"/>
    </row>
    <row r="294" spans="5:15" ht="16.5">
      <c r="E294" s="27"/>
      <c r="G294" s="27"/>
      <c r="H294" s="27"/>
      <c r="I294" s="27"/>
      <c r="J294" s="27"/>
      <c r="L294" s="27"/>
      <c r="M294" s="27"/>
      <c r="N294" s="27"/>
      <c r="O294" s="27"/>
    </row>
    <row r="295" spans="5:15" ht="16.5">
      <c r="E295" s="27"/>
      <c r="G295" s="27"/>
      <c r="H295" s="27"/>
      <c r="I295" s="27"/>
      <c r="J295" s="27"/>
      <c r="L295" s="27"/>
      <c r="M295" s="27"/>
      <c r="N295" s="27"/>
      <c r="O295" s="27"/>
    </row>
    <row r="296" spans="5:15" ht="16.5">
      <c r="E296" s="27"/>
      <c r="G296" s="27"/>
      <c r="H296" s="27"/>
      <c r="I296" s="27"/>
      <c r="J296" s="27"/>
      <c r="L296" s="27"/>
      <c r="M296" s="27"/>
      <c r="N296" s="27"/>
      <c r="O296" s="27"/>
    </row>
    <row r="297" spans="5:15" ht="16.5">
      <c r="E297" s="27"/>
      <c r="G297" s="27"/>
      <c r="H297" s="27"/>
      <c r="I297" s="27"/>
      <c r="J297" s="27"/>
      <c r="L297" s="27"/>
      <c r="M297" s="27"/>
      <c r="N297" s="27"/>
      <c r="O297" s="27"/>
    </row>
    <row r="298" spans="5:15" ht="16.5">
      <c r="E298" s="27"/>
      <c r="G298" s="27"/>
      <c r="H298" s="27"/>
      <c r="I298" s="27"/>
      <c r="J298" s="27"/>
      <c r="L298" s="27"/>
      <c r="M298" s="27"/>
      <c r="N298" s="27"/>
      <c r="O298" s="27"/>
    </row>
    <row r="299" spans="5:15" ht="16.5">
      <c r="E299" s="27"/>
      <c r="G299" s="27"/>
      <c r="H299" s="27"/>
      <c r="I299" s="27"/>
      <c r="J299" s="27"/>
      <c r="L299" s="27"/>
      <c r="M299" s="27"/>
      <c r="N299" s="27"/>
      <c r="O299" s="27"/>
    </row>
    <row r="300" spans="5:15" ht="16.5">
      <c r="E300" s="27"/>
      <c r="G300" s="27"/>
      <c r="H300" s="27"/>
      <c r="I300" s="27"/>
      <c r="J300" s="27"/>
      <c r="L300" s="27"/>
      <c r="M300" s="27"/>
      <c r="N300" s="27"/>
      <c r="O300" s="27"/>
    </row>
    <row r="301" spans="5:15" ht="16.5">
      <c r="E301" s="27"/>
      <c r="G301" s="27"/>
      <c r="H301" s="27"/>
      <c r="I301" s="27"/>
      <c r="J301" s="27"/>
      <c r="L301" s="27"/>
      <c r="M301" s="27"/>
      <c r="N301" s="27"/>
      <c r="O301" s="27"/>
    </row>
    <row r="302" spans="5:15" ht="16.5">
      <c r="E302" s="27"/>
      <c r="G302" s="27"/>
      <c r="H302" s="27"/>
      <c r="I302" s="27"/>
      <c r="J302" s="27"/>
      <c r="L302" s="27"/>
      <c r="M302" s="27"/>
      <c r="N302" s="27"/>
      <c r="O302" s="27"/>
    </row>
    <row r="303" spans="5:15" ht="16.5">
      <c r="E303" s="27"/>
      <c r="G303" s="27"/>
      <c r="H303" s="27"/>
      <c r="I303" s="27"/>
      <c r="J303" s="27"/>
      <c r="L303" s="27"/>
      <c r="M303" s="27"/>
      <c r="N303" s="27"/>
      <c r="O303" s="27"/>
    </row>
    <row r="304" spans="5:15" ht="16.5">
      <c r="E304" s="27"/>
      <c r="G304" s="27"/>
      <c r="H304" s="27"/>
      <c r="I304" s="27"/>
      <c r="J304" s="27"/>
      <c r="L304" s="27"/>
      <c r="M304" s="27"/>
      <c r="N304" s="27"/>
      <c r="O304" s="27"/>
    </row>
    <row r="305" spans="5:15" ht="16.5">
      <c r="E305" s="27"/>
      <c r="G305" s="27"/>
      <c r="H305" s="27"/>
      <c r="I305" s="27"/>
      <c r="J305" s="27"/>
      <c r="L305" s="27"/>
      <c r="M305" s="27"/>
      <c r="N305" s="27"/>
      <c r="O305" s="27"/>
    </row>
    <row r="306" spans="5:15" ht="16.5">
      <c r="E306" s="27"/>
      <c r="G306" s="27"/>
      <c r="H306" s="27"/>
      <c r="I306" s="27"/>
      <c r="J306" s="27"/>
      <c r="L306" s="27"/>
      <c r="M306" s="27"/>
      <c r="N306" s="27"/>
      <c r="O306" s="27"/>
    </row>
    <row r="307" spans="5:15" ht="16.5">
      <c r="E307" s="27"/>
      <c r="G307" s="27"/>
      <c r="H307" s="27"/>
      <c r="I307" s="27"/>
      <c r="J307" s="27"/>
      <c r="L307" s="27"/>
      <c r="M307" s="27"/>
      <c r="N307" s="27"/>
      <c r="O307" s="27"/>
    </row>
    <row r="308" spans="5:15" ht="16.5">
      <c r="E308" s="27"/>
      <c r="G308" s="27"/>
      <c r="H308" s="27"/>
      <c r="I308" s="27"/>
      <c r="J308" s="27"/>
      <c r="L308" s="27"/>
      <c r="M308" s="27"/>
      <c r="N308" s="27"/>
      <c r="O308" s="27"/>
    </row>
    <row r="309" spans="5:15" ht="16.5">
      <c r="E309" s="27"/>
      <c r="G309" s="27"/>
      <c r="H309" s="27"/>
      <c r="I309" s="27"/>
      <c r="J309" s="27"/>
      <c r="L309" s="27"/>
      <c r="M309" s="27"/>
      <c r="N309" s="27"/>
      <c r="O309" s="27"/>
    </row>
    <row r="310" spans="5:15" ht="16.5">
      <c r="E310" s="27"/>
      <c r="G310" s="27"/>
      <c r="H310" s="27"/>
      <c r="I310" s="27"/>
      <c r="J310" s="27"/>
      <c r="L310" s="27"/>
      <c r="M310" s="27"/>
      <c r="N310" s="27"/>
      <c r="O310" s="27"/>
    </row>
    <row r="311" spans="5:15" ht="16.5">
      <c r="E311" s="27"/>
      <c r="G311" s="27"/>
      <c r="H311" s="27"/>
      <c r="I311" s="27"/>
      <c r="J311" s="27"/>
      <c r="L311" s="27"/>
      <c r="M311" s="27"/>
      <c r="N311" s="27"/>
      <c r="O311" s="27"/>
    </row>
    <row r="312" spans="5:15" ht="16.5">
      <c r="E312" s="27"/>
      <c r="G312" s="27"/>
      <c r="H312" s="27"/>
      <c r="I312" s="27"/>
      <c r="J312" s="27"/>
      <c r="L312" s="27"/>
      <c r="M312" s="27"/>
      <c r="N312" s="27"/>
      <c r="O312" s="27"/>
    </row>
    <row r="313" spans="5:15" ht="16.5">
      <c r="E313" s="27"/>
      <c r="G313" s="27"/>
      <c r="H313" s="27"/>
      <c r="I313" s="27"/>
      <c r="J313" s="27"/>
      <c r="L313" s="27"/>
      <c r="M313" s="27"/>
      <c r="N313" s="27"/>
      <c r="O313" s="27"/>
    </row>
    <row r="314" spans="5:15" ht="16.5">
      <c r="E314" s="27"/>
      <c r="G314" s="27"/>
      <c r="H314" s="27"/>
      <c r="I314" s="27"/>
      <c r="J314" s="27"/>
      <c r="L314" s="27"/>
      <c r="M314" s="27"/>
      <c r="N314" s="27"/>
      <c r="O314" s="27"/>
    </row>
    <row r="315" spans="5:15" ht="16.5">
      <c r="E315" s="27"/>
      <c r="G315" s="27"/>
      <c r="H315" s="27"/>
      <c r="I315" s="27"/>
      <c r="J315" s="27"/>
      <c r="L315" s="27"/>
      <c r="M315" s="27"/>
      <c r="N315" s="27"/>
      <c r="O315" s="27"/>
    </row>
    <row r="316" spans="5:15" ht="16.5">
      <c r="E316" s="27"/>
      <c r="G316" s="27"/>
      <c r="H316" s="27"/>
      <c r="I316" s="27"/>
      <c r="J316" s="27"/>
      <c r="L316" s="27"/>
      <c r="M316" s="27"/>
      <c r="N316" s="27"/>
      <c r="O316" s="27"/>
    </row>
    <row r="317" spans="5:15" ht="16.5">
      <c r="E317" s="27"/>
      <c r="G317" s="27"/>
      <c r="H317" s="27"/>
      <c r="I317" s="27"/>
      <c r="J317" s="27"/>
      <c r="L317" s="27"/>
      <c r="M317" s="27"/>
      <c r="N317" s="27"/>
      <c r="O317" s="27"/>
    </row>
    <row r="318" spans="5:15" ht="16.5">
      <c r="E318" s="27"/>
      <c r="G318" s="27"/>
      <c r="H318" s="27"/>
      <c r="I318" s="27"/>
      <c r="J318" s="27"/>
      <c r="L318" s="27"/>
      <c r="M318" s="27"/>
      <c r="N318" s="27"/>
      <c r="O318" s="27"/>
    </row>
    <row r="319" spans="5:15" ht="16.5">
      <c r="E319" s="27"/>
      <c r="G319" s="27"/>
      <c r="H319" s="27"/>
      <c r="I319" s="27"/>
      <c r="J319" s="27"/>
      <c r="L319" s="27"/>
      <c r="M319" s="27"/>
      <c r="N319" s="27"/>
      <c r="O319" s="27"/>
    </row>
    <row r="320" spans="5:15" ht="16.5">
      <c r="E320" s="27"/>
      <c r="G320" s="27"/>
      <c r="H320" s="27"/>
      <c r="I320" s="27"/>
      <c r="J320" s="27"/>
      <c r="L320" s="27"/>
      <c r="M320" s="27"/>
      <c r="N320" s="27"/>
      <c r="O320" s="27"/>
    </row>
    <row r="321" spans="5:15" ht="16.5">
      <c r="E321" s="27"/>
      <c r="G321" s="27"/>
      <c r="H321" s="27"/>
      <c r="I321" s="27"/>
      <c r="J321" s="27"/>
      <c r="L321" s="27"/>
      <c r="M321" s="27"/>
      <c r="N321" s="27"/>
      <c r="O321" s="27"/>
    </row>
    <row r="322" spans="5:15" ht="16.5">
      <c r="E322" s="27"/>
      <c r="G322" s="27"/>
      <c r="H322" s="27"/>
      <c r="I322" s="27"/>
      <c r="J322" s="27"/>
      <c r="L322" s="27"/>
      <c r="M322" s="27"/>
      <c r="N322" s="27"/>
      <c r="O322" s="27"/>
    </row>
    <row r="323" spans="5:15" ht="16.5">
      <c r="E323" s="27"/>
      <c r="G323" s="27"/>
      <c r="H323" s="27"/>
      <c r="I323" s="27"/>
      <c r="J323" s="27"/>
      <c r="L323" s="27"/>
      <c r="M323" s="27"/>
      <c r="N323" s="27"/>
      <c r="O323" s="27"/>
    </row>
    <row r="324" spans="5:15" ht="16.5">
      <c r="E324" s="27"/>
      <c r="G324" s="27"/>
      <c r="H324" s="27"/>
      <c r="I324" s="27"/>
      <c r="J324" s="27"/>
      <c r="L324" s="27"/>
      <c r="M324" s="27"/>
      <c r="N324" s="27"/>
      <c r="O324" s="27"/>
    </row>
    <row r="325" spans="5:15" ht="16.5">
      <c r="E325" s="27"/>
      <c r="G325" s="27"/>
      <c r="H325" s="27"/>
      <c r="I325" s="27"/>
      <c r="J325" s="27"/>
      <c r="L325" s="27"/>
      <c r="M325" s="27"/>
      <c r="N325" s="27"/>
      <c r="O325" s="27"/>
    </row>
    <row r="326" spans="5:15" ht="16.5">
      <c r="E326" s="27"/>
      <c r="G326" s="27"/>
      <c r="H326" s="27"/>
      <c r="I326" s="27"/>
      <c r="J326" s="27"/>
      <c r="L326" s="27"/>
      <c r="M326" s="27"/>
      <c r="N326" s="27"/>
      <c r="O326" s="27"/>
    </row>
    <row r="327" spans="5:15" ht="16.5">
      <c r="E327" s="27"/>
      <c r="G327" s="27"/>
      <c r="H327" s="27"/>
      <c r="I327" s="27"/>
      <c r="J327" s="27"/>
      <c r="L327" s="27"/>
      <c r="M327" s="27"/>
      <c r="N327" s="27"/>
      <c r="O327" s="27"/>
    </row>
    <row r="328" spans="5:15" ht="16.5">
      <c r="E328" s="27"/>
      <c r="G328" s="27"/>
      <c r="H328" s="27"/>
      <c r="I328" s="27"/>
      <c r="J328" s="27"/>
      <c r="L328" s="27"/>
      <c r="M328" s="27"/>
      <c r="N328" s="27"/>
      <c r="O328" s="27"/>
    </row>
    <row r="329" spans="5:15" ht="16.5">
      <c r="E329" s="27"/>
      <c r="G329" s="27"/>
      <c r="H329" s="27"/>
      <c r="I329" s="27"/>
      <c r="J329" s="27"/>
      <c r="L329" s="27"/>
      <c r="M329" s="27"/>
      <c r="N329" s="27"/>
      <c r="O329" s="27"/>
    </row>
    <row r="330" spans="5:15" ht="16.5">
      <c r="E330" s="27"/>
      <c r="G330" s="27"/>
      <c r="H330" s="27"/>
      <c r="I330" s="27"/>
      <c r="J330" s="27"/>
      <c r="L330" s="27"/>
      <c r="M330" s="27"/>
      <c r="N330" s="27"/>
      <c r="O330" s="27"/>
    </row>
    <row r="331" spans="5:15" ht="16.5">
      <c r="E331" s="27"/>
      <c r="G331" s="27"/>
      <c r="H331" s="27"/>
      <c r="I331" s="27"/>
      <c r="J331" s="27"/>
      <c r="L331" s="27"/>
      <c r="M331" s="27"/>
      <c r="N331" s="27"/>
      <c r="O331" s="27"/>
    </row>
    <row r="332" spans="5:15" ht="16.5">
      <c r="E332" s="27"/>
      <c r="G332" s="27"/>
      <c r="H332" s="27"/>
      <c r="I332" s="27"/>
      <c r="J332" s="27"/>
      <c r="L332" s="27"/>
      <c r="M332" s="27"/>
      <c r="N332" s="27"/>
      <c r="O332" s="27"/>
    </row>
    <row r="333" spans="5:15" ht="16.5">
      <c r="E333" s="27"/>
      <c r="G333" s="27"/>
      <c r="H333" s="27"/>
      <c r="I333" s="27"/>
      <c r="J333" s="27"/>
      <c r="L333" s="27"/>
      <c r="M333" s="27"/>
      <c r="N333" s="27"/>
      <c r="O333" s="27"/>
    </row>
    <row r="334" spans="5:15" ht="16.5">
      <c r="E334" s="27"/>
      <c r="G334" s="27"/>
      <c r="H334" s="27"/>
      <c r="I334" s="27"/>
      <c r="J334" s="27"/>
      <c r="L334" s="27"/>
      <c r="M334" s="27"/>
      <c r="N334" s="27"/>
      <c r="O334" s="27"/>
    </row>
    <row r="335" spans="5:15" ht="16.5">
      <c r="E335" s="27"/>
      <c r="G335" s="27"/>
      <c r="H335" s="27"/>
      <c r="I335" s="27"/>
      <c r="J335" s="27"/>
      <c r="L335" s="27"/>
      <c r="M335" s="27"/>
      <c r="N335" s="27"/>
      <c r="O335" s="27"/>
    </row>
    <row r="336" spans="5:15" ht="16.5">
      <c r="E336" s="27"/>
      <c r="G336" s="27"/>
      <c r="H336" s="27"/>
      <c r="I336" s="27"/>
      <c r="J336" s="27"/>
      <c r="L336" s="27"/>
      <c r="M336" s="27"/>
      <c r="N336" s="27"/>
      <c r="O336" s="27"/>
    </row>
    <row r="337" spans="5:15" ht="16.5">
      <c r="E337" s="27"/>
      <c r="G337" s="27"/>
      <c r="H337" s="27"/>
      <c r="I337" s="27"/>
      <c r="J337" s="27"/>
      <c r="L337" s="27"/>
      <c r="M337" s="27"/>
      <c r="N337" s="27"/>
      <c r="O337" s="27"/>
    </row>
    <row r="338" spans="5:15" ht="16.5">
      <c r="E338" s="27"/>
      <c r="G338" s="27"/>
      <c r="H338" s="27"/>
      <c r="I338" s="27"/>
      <c r="J338" s="27"/>
      <c r="L338" s="27"/>
      <c r="M338" s="27"/>
      <c r="N338" s="27"/>
      <c r="O338" s="27"/>
    </row>
    <row r="339" spans="5:15" ht="16.5">
      <c r="E339" s="27"/>
      <c r="G339" s="27"/>
      <c r="H339" s="27"/>
      <c r="I339" s="27"/>
      <c r="J339" s="27"/>
      <c r="L339" s="27"/>
      <c r="M339" s="27"/>
      <c r="N339" s="27"/>
      <c r="O339" s="27"/>
    </row>
    <row r="340" spans="5:15" ht="16.5">
      <c r="E340" s="27"/>
      <c r="G340" s="27"/>
      <c r="H340" s="27"/>
      <c r="I340" s="27"/>
      <c r="J340" s="27"/>
      <c r="L340" s="27"/>
      <c r="M340" s="27"/>
      <c r="N340" s="27"/>
      <c r="O340" s="27"/>
    </row>
    <row r="341" spans="5:15" ht="16.5">
      <c r="E341" s="27"/>
      <c r="G341" s="27"/>
      <c r="H341" s="27"/>
      <c r="I341" s="27"/>
      <c r="J341" s="27"/>
      <c r="L341" s="27"/>
      <c r="M341" s="27"/>
      <c r="N341" s="27"/>
      <c r="O341" s="27"/>
    </row>
    <row r="342" spans="5:15" ht="16.5">
      <c r="E342" s="27"/>
      <c r="G342" s="27"/>
      <c r="H342" s="27"/>
      <c r="I342" s="27"/>
      <c r="J342" s="27"/>
      <c r="L342" s="27"/>
      <c r="M342" s="27"/>
      <c r="N342" s="27"/>
      <c r="O342" s="27"/>
    </row>
    <row r="343" spans="5:15" ht="16.5">
      <c r="E343" s="27"/>
      <c r="G343" s="27"/>
      <c r="H343" s="27"/>
      <c r="I343" s="27"/>
      <c r="J343" s="27"/>
      <c r="L343" s="27"/>
      <c r="M343" s="27"/>
      <c r="N343" s="27"/>
      <c r="O343" s="27"/>
    </row>
    <row r="344" spans="5:15" ht="16.5">
      <c r="E344" s="27"/>
      <c r="G344" s="27"/>
      <c r="H344" s="27"/>
      <c r="I344" s="27"/>
      <c r="J344" s="27"/>
      <c r="L344" s="27"/>
      <c r="M344" s="27"/>
      <c r="N344" s="27"/>
      <c r="O344" s="27"/>
    </row>
    <row r="345" spans="5:15" ht="16.5">
      <c r="E345" s="27"/>
      <c r="G345" s="27"/>
      <c r="H345" s="27"/>
      <c r="I345" s="27"/>
      <c r="J345" s="27"/>
      <c r="L345" s="27"/>
      <c r="M345" s="27"/>
      <c r="N345" s="27"/>
      <c r="O345" s="27"/>
    </row>
    <row r="346" spans="5:15" ht="16.5">
      <c r="E346" s="27"/>
      <c r="G346" s="27"/>
      <c r="H346" s="27"/>
      <c r="I346" s="27"/>
      <c r="J346" s="27"/>
      <c r="L346" s="27"/>
      <c r="M346" s="27"/>
      <c r="N346" s="27"/>
      <c r="O346" s="27"/>
    </row>
    <row r="347" spans="5:15" ht="16.5">
      <c r="E347" s="27"/>
      <c r="G347" s="27"/>
      <c r="H347" s="27"/>
      <c r="I347" s="27"/>
      <c r="J347" s="27"/>
      <c r="L347" s="27"/>
      <c r="M347" s="27"/>
      <c r="N347" s="27"/>
      <c r="O347" s="27"/>
    </row>
    <row r="348" spans="5:15" ht="16.5">
      <c r="E348" s="27"/>
      <c r="G348" s="27"/>
      <c r="H348" s="27"/>
      <c r="I348" s="27"/>
      <c r="J348" s="27"/>
      <c r="L348" s="27"/>
      <c r="M348" s="27"/>
      <c r="N348" s="27"/>
      <c r="O348" s="27"/>
    </row>
    <row r="349" spans="5:15" ht="16.5">
      <c r="E349" s="27"/>
      <c r="G349" s="27"/>
      <c r="H349" s="27"/>
      <c r="I349" s="27"/>
      <c r="J349" s="27"/>
      <c r="L349" s="27"/>
      <c r="M349" s="27"/>
      <c r="N349" s="27"/>
      <c r="O349" s="27"/>
    </row>
    <row r="350" spans="5:15" ht="16.5">
      <c r="E350" s="27"/>
      <c r="G350" s="27"/>
      <c r="H350" s="27"/>
      <c r="I350" s="27"/>
      <c r="J350" s="27"/>
      <c r="L350" s="27"/>
      <c r="M350" s="27"/>
      <c r="N350" s="27"/>
      <c r="O350" s="27"/>
    </row>
    <row r="351" spans="5:15" ht="16.5">
      <c r="E351" s="27"/>
      <c r="G351" s="27"/>
      <c r="H351" s="27"/>
      <c r="I351" s="27"/>
      <c r="J351" s="27"/>
      <c r="L351" s="27"/>
      <c r="M351" s="27"/>
      <c r="N351" s="27"/>
      <c r="O351" s="27"/>
    </row>
    <row r="352" spans="5:15" ht="16.5">
      <c r="E352" s="27"/>
      <c r="G352" s="27"/>
      <c r="H352" s="27"/>
      <c r="I352" s="27"/>
      <c r="J352" s="27"/>
      <c r="L352" s="27"/>
      <c r="M352" s="27"/>
      <c r="N352" s="27"/>
      <c r="O352" s="27"/>
    </row>
    <row r="353" spans="5:15" ht="16.5">
      <c r="E353" s="27"/>
      <c r="G353" s="27"/>
      <c r="H353" s="27"/>
      <c r="I353" s="27"/>
      <c r="J353" s="27"/>
      <c r="L353" s="27"/>
      <c r="M353" s="27"/>
      <c r="N353" s="27"/>
      <c r="O353" s="27"/>
    </row>
    <row r="354" spans="5:15" ht="16.5">
      <c r="E354" s="27"/>
      <c r="G354" s="27"/>
      <c r="H354" s="27"/>
      <c r="I354" s="27"/>
      <c r="J354" s="27"/>
      <c r="L354" s="27"/>
      <c r="M354" s="27"/>
      <c r="N354" s="27"/>
      <c r="O354" s="27"/>
    </row>
    <row r="355" spans="5:15" ht="16.5">
      <c r="E355" s="27"/>
      <c r="G355" s="27"/>
      <c r="H355" s="27"/>
      <c r="I355" s="27"/>
      <c r="J355" s="27"/>
      <c r="L355" s="27"/>
      <c r="M355" s="27"/>
      <c r="N355" s="27"/>
      <c r="O355" s="27"/>
    </row>
    <row r="356" spans="5:15" ht="16.5">
      <c r="E356" s="27"/>
      <c r="G356" s="27"/>
      <c r="H356" s="27"/>
      <c r="I356" s="27"/>
      <c r="J356" s="27"/>
      <c r="L356" s="27"/>
      <c r="M356" s="27"/>
      <c r="N356" s="27"/>
      <c r="O356" s="27"/>
    </row>
    <row r="357" spans="5:15" ht="16.5">
      <c r="E357" s="27"/>
      <c r="G357" s="27"/>
      <c r="H357" s="27"/>
      <c r="I357" s="27"/>
      <c r="J357" s="27"/>
      <c r="L357" s="27"/>
      <c r="M357" s="27"/>
      <c r="N357" s="27"/>
      <c r="O357" s="27"/>
    </row>
    <row r="358" spans="5:15" ht="16.5">
      <c r="E358" s="27"/>
      <c r="G358" s="27"/>
      <c r="H358" s="27"/>
      <c r="I358" s="27"/>
      <c r="J358" s="27"/>
      <c r="L358" s="27"/>
      <c r="M358" s="27"/>
      <c r="N358" s="27"/>
      <c r="O358" s="27"/>
    </row>
    <row r="359" spans="5:15" ht="16.5">
      <c r="E359" s="27"/>
      <c r="G359" s="27"/>
      <c r="H359" s="27"/>
      <c r="I359" s="27"/>
      <c r="J359" s="27"/>
      <c r="L359" s="27"/>
      <c r="M359" s="27"/>
      <c r="N359" s="27"/>
      <c r="O359" s="27"/>
    </row>
    <row r="360" spans="5:15" ht="16.5">
      <c r="E360" s="27"/>
      <c r="G360" s="27"/>
      <c r="H360" s="27"/>
      <c r="I360" s="27"/>
      <c r="J360" s="27"/>
      <c r="L360" s="27"/>
      <c r="M360" s="27"/>
      <c r="N360" s="27"/>
      <c r="O360" s="27"/>
    </row>
    <row r="361" spans="5:15" ht="16.5">
      <c r="E361" s="27"/>
      <c r="G361" s="27"/>
      <c r="H361" s="27"/>
      <c r="I361" s="27"/>
      <c r="J361" s="27"/>
      <c r="L361" s="27"/>
      <c r="M361" s="27"/>
      <c r="N361" s="27"/>
      <c r="O361" s="27"/>
    </row>
    <row r="362" spans="5:15" ht="16.5">
      <c r="E362" s="27"/>
      <c r="G362" s="27"/>
      <c r="H362" s="27"/>
      <c r="I362" s="27"/>
      <c r="J362" s="27"/>
      <c r="L362" s="27"/>
      <c r="M362" s="27"/>
      <c r="N362" s="27"/>
      <c r="O362" s="27"/>
    </row>
    <row r="363" spans="5:15" ht="16.5">
      <c r="E363" s="27"/>
      <c r="G363" s="27"/>
      <c r="H363" s="27"/>
      <c r="I363" s="27"/>
      <c r="J363" s="27"/>
      <c r="L363" s="27"/>
      <c r="M363" s="27"/>
      <c r="N363" s="27"/>
      <c r="O363" s="27"/>
    </row>
    <row r="364" spans="5:15" ht="16.5">
      <c r="E364" s="27"/>
      <c r="G364" s="27"/>
      <c r="H364" s="27"/>
      <c r="I364" s="27"/>
      <c r="J364" s="27"/>
      <c r="L364" s="27"/>
      <c r="M364" s="27"/>
      <c r="N364" s="27"/>
      <c r="O364" s="27"/>
    </row>
    <row r="365" spans="5:15" ht="16.5">
      <c r="E365" s="27"/>
      <c r="G365" s="27"/>
      <c r="H365" s="27"/>
      <c r="I365" s="27"/>
      <c r="J365" s="27"/>
      <c r="L365" s="27"/>
      <c r="M365" s="27"/>
      <c r="N365" s="27"/>
      <c r="O365" s="27"/>
    </row>
    <row r="366" spans="5:15" ht="16.5">
      <c r="E366" s="27"/>
      <c r="G366" s="27"/>
      <c r="H366" s="27"/>
      <c r="I366" s="27"/>
      <c r="J366" s="27"/>
      <c r="L366" s="27"/>
      <c r="M366" s="27"/>
      <c r="N366" s="27"/>
      <c r="O366" s="27"/>
    </row>
    <row r="367" spans="5:15" ht="16.5">
      <c r="E367" s="27"/>
      <c r="G367" s="27"/>
      <c r="H367" s="27"/>
      <c r="I367" s="27"/>
      <c r="J367" s="27"/>
      <c r="L367" s="27"/>
      <c r="M367" s="27"/>
      <c r="N367" s="27"/>
      <c r="O367" s="27"/>
    </row>
    <row r="368" spans="5:15" ht="16.5">
      <c r="E368" s="27"/>
      <c r="G368" s="27"/>
      <c r="H368" s="27"/>
      <c r="I368" s="27"/>
      <c r="J368" s="27"/>
      <c r="L368" s="27"/>
      <c r="M368" s="27"/>
      <c r="N368" s="27"/>
      <c r="O368" s="27"/>
    </row>
    <row r="369" spans="5:15" ht="16.5">
      <c r="E369" s="27"/>
      <c r="G369" s="27"/>
      <c r="H369" s="27"/>
      <c r="I369" s="27"/>
      <c r="J369" s="27"/>
      <c r="L369" s="27"/>
      <c r="M369" s="27"/>
      <c r="N369" s="27"/>
      <c r="O369" s="27"/>
    </row>
    <row r="370" spans="5:15" ht="16.5">
      <c r="E370" s="27"/>
      <c r="G370" s="27"/>
      <c r="H370" s="27"/>
      <c r="I370" s="27"/>
      <c r="J370" s="27"/>
      <c r="L370" s="27"/>
      <c r="M370" s="27"/>
      <c r="N370" s="27"/>
      <c r="O370" s="27"/>
    </row>
    <row r="371" spans="5:15" ht="16.5">
      <c r="E371" s="27"/>
      <c r="G371" s="27"/>
      <c r="H371" s="27"/>
      <c r="I371" s="27"/>
      <c r="J371" s="27"/>
      <c r="L371" s="27"/>
      <c r="M371" s="27"/>
      <c r="N371" s="27"/>
      <c r="O371" s="27"/>
    </row>
    <row r="372" spans="8:15" ht="16.5">
      <c r="H372" s="27"/>
      <c r="I372" s="27"/>
      <c r="J372" s="27"/>
      <c r="L372" s="27"/>
      <c r="M372" s="27"/>
      <c r="N372" s="27"/>
      <c r="O372" s="27"/>
    </row>
    <row r="373" spans="8:15" ht="16.5">
      <c r="H373" s="27"/>
      <c r="I373" s="27"/>
      <c r="J373" s="27"/>
      <c r="L373" s="27"/>
      <c r="M373" s="27"/>
      <c r="N373" s="27"/>
      <c r="O373" s="27"/>
    </row>
    <row r="374" spans="8:15" ht="16.5">
      <c r="H374" s="27"/>
      <c r="I374" s="27"/>
      <c r="J374" s="27"/>
      <c r="L374" s="27"/>
      <c r="M374" s="27"/>
      <c r="N374" s="27"/>
      <c r="O374" s="27"/>
    </row>
    <row r="375" spans="8:15" ht="16.5">
      <c r="H375" s="27"/>
      <c r="I375" s="27"/>
      <c r="J375" s="27"/>
      <c r="L375" s="27"/>
      <c r="M375" s="27"/>
      <c r="N375" s="27"/>
      <c r="O375" s="27"/>
    </row>
    <row r="376" spans="8:15" ht="16.5">
      <c r="H376" s="27"/>
      <c r="I376" s="27"/>
      <c r="J376" s="27"/>
      <c r="L376" s="27"/>
      <c r="M376" s="27"/>
      <c r="N376" s="27"/>
      <c r="O376" s="27"/>
    </row>
    <row r="377" spans="8:15" ht="16.5">
      <c r="H377" s="27"/>
      <c r="I377" s="27"/>
      <c r="J377" s="27"/>
      <c r="L377" s="27"/>
      <c r="M377" s="27"/>
      <c r="N377" s="27"/>
      <c r="O377" s="27"/>
    </row>
    <row r="378" spans="8:15" ht="16.5">
      <c r="H378" s="27"/>
      <c r="I378" s="27"/>
      <c r="J378" s="27"/>
      <c r="L378" s="27"/>
      <c r="M378" s="27"/>
      <c r="N378" s="27"/>
      <c r="O378" s="27"/>
    </row>
    <row r="379" spans="8:15" ht="16.5">
      <c r="H379" s="27"/>
      <c r="I379" s="27"/>
      <c r="J379" s="27"/>
      <c r="L379" s="27"/>
      <c r="M379" s="27"/>
      <c r="N379" s="27"/>
      <c r="O379" s="27"/>
    </row>
    <row r="380" spans="8:15" ht="16.5">
      <c r="H380" s="27"/>
      <c r="I380" s="27"/>
      <c r="J380" s="27"/>
      <c r="L380" s="27"/>
      <c r="M380" s="27"/>
      <c r="N380" s="27"/>
      <c r="O380" s="27"/>
    </row>
    <row r="381" spans="8:15" ht="16.5">
      <c r="H381" s="27"/>
      <c r="I381" s="27"/>
      <c r="J381" s="27"/>
      <c r="L381" s="27"/>
      <c r="M381" s="27"/>
      <c r="N381" s="27"/>
      <c r="O381" s="27"/>
    </row>
    <row r="382" spans="8:15" ht="16.5">
      <c r="H382" s="27"/>
      <c r="I382" s="27"/>
      <c r="J382" s="27"/>
      <c r="L382" s="27"/>
      <c r="M382" s="27"/>
      <c r="N382" s="27"/>
      <c r="O382" s="27"/>
    </row>
    <row r="383" spans="8:15" ht="16.5">
      <c r="H383" s="27"/>
      <c r="I383" s="27"/>
      <c r="J383" s="27"/>
      <c r="L383" s="27"/>
      <c r="M383" s="27"/>
      <c r="N383" s="27"/>
      <c r="O383" s="27"/>
    </row>
    <row r="384" spans="8:15" ht="16.5">
      <c r="H384" s="27"/>
      <c r="I384" s="27"/>
      <c r="J384" s="27"/>
      <c r="L384" s="27"/>
      <c r="M384" s="27"/>
      <c r="N384" s="27"/>
      <c r="O384" s="27"/>
    </row>
    <row r="385" spans="8:15" ht="16.5">
      <c r="H385" s="27"/>
      <c r="I385" s="27"/>
      <c r="J385" s="27"/>
      <c r="L385" s="27"/>
      <c r="M385" s="27"/>
      <c r="N385" s="27"/>
      <c r="O385" s="27"/>
    </row>
    <row r="386" spans="8:15" ht="16.5">
      <c r="H386" s="27"/>
      <c r="I386" s="27"/>
      <c r="J386" s="27"/>
      <c r="L386" s="27"/>
      <c r="M386" s="27"/>
      <c r="N386" s="27"/>
      <c r="O386" s="27"/>
    </row>
    <row r="387" spans="8:15" ht="16.5">
      <c r="H387" s="27"/>
      <c r="I387" s="27"/>
      <c r="J387" s="27"/>
      <c r="L387" s="27"/>
      <c r="M387" s="27"/>
      <c r="N387" s="27"/>
      <c r="O387" s="27"/>
    </row>
    <row r="388" spans="8:15" ht="16.5">
      <c r="H388" s="27"/>
      <c r="I388" s="27"/>
      <c r="J388" s="27"/>
      <c r="L388" s="27"/>
      <c r="M388" s="27"/>
      <c r="N388" s="27"/>
      <c r="O388" s="27"/>
    </row>
    <row r="389" spans="8:15" ht="16.5">
      <c r="H389" s="27"/>
      <c r="I389" s="27"/>
      <c r="J389" s="27"/>
      <c r="L389" s="27"/>
      <c r="M389" s="27"/>
      <c r="N389" s="27"/>
      <c r="O389" s="27"/>
    </row>
    <row r="390" spans="8:15" ht="16.5">
      <c r="H390" s="27"/>
      <c r="I390" s="27"/>
      <c r="J390" s="27"/>
      <c r="L390" s="27"/>
      <c r="M390" s="27"/>
      <c r="N390" s="27"/>
      <c r="O390" s="27"/>
    </row>
    <row r="391" spans="8:15" ht="16.5">
      <c r="H391" s="27"/>
      <c r="I391" s="27"/>
      <c r="J391" s="27"/>
      <c r="L391" s="27"/>
      <c r="M391" s="27"/>
      <c r="N391" s="27"/>
      <c r="O391" s="27"/>
    </row>
    <row r="392" spans="8:15" ht="16.5">
      <c r="H392" s="27"/>
      <c r="I392" s="27"/>
      <c r="J392" s="27"/>
      <c r="L392" s="27"/>
      <c r="M392" s="27"/>
      <c r="N392" s="27"/>
      <c r="O392" s="27"/>
    </row>
    <row r="393" spans="8:15" ht="16.5">
      <c r="H393" s="27"/>
      <c r="I393" s="27"/>
      <c r="J393" s="27"/>
      <c r="L393" s="27"/>
      <c r="M393" s="27"/>
      <c r="N393" s="27"/>
      <c r="O393" s="27"/>
    </row>
    <row r="394" spans="8:15" ht="16.5">
      <c r="H394" s="27"/>
      <c r="I394" s="27"/>
      <c r="J394" s="27"/>
      <c r="L394" s="27"/>
      <c r="M394" s="27"/>
      <c r="N394" s="27"/>
      <c r="O394" s="27"/>
    </row>
    <row r="395" spans="8:15" ht="16.5">
      <c r="H395" s="27"/>
      <c r="I395" s="27"/>
      <c r="J395" s="27"/>
      <c r="L395" s="27"/>
      <c r="M395" s="27"/>
      <c r="N395" s="27"/>
      <c r="O395" s="27"/>
    </row>
    <row r="396" spans="8:15" ht="16.5">
      <c r="H396" s="27"/>
      <c r="I396" s="27"/>
      <c r="J396" s="27"/>
      <c r="L396" s="27"/>
      <c r="M396" s="27"/>
      <c r="N396" s="27"/>
      <c r="O396" s="27"/>
    </row>
    <row r="397" spans="8:15" ht="16.5">
      <c r="H397" s="27"/>
      <c r="I397" s="27"/>
      <c r="J397" s="27"/>
      <c r="L397" s="27"/>
      <c r="M397" s="27"/>
      <c r="N397" s="27"/>
      <c r="O397" s="27"/>
    </row>
    <row r="398" spans="8:15" ht="16.5">
      <c r="H398" s="27"/>
      <c r="I398" s="27"/>
      <c r="J398" s="27"/>
      <c r="L398" s="27"/>
      <c r="M398" s="27"/>
      <c r="N398" s="27"/>
      <c r="O398" s="27"/>
    </row>
    <row r="399" spans="8:15" ht="16.5">
      <c r="H399" s="27"/>
      <c r="I399" s="27"/>
      <c r="J399" s="27"/>
      <c r="L399" s="27"/>
      <c r="M399" s="27"/>
      <c r="N399" s="27"/>
      <c r="O399" s="27"/>
    </row>
    <row r="400" spans="8:15" ht="16.5">
      <c r="H400" s="27"/>
      <c r="I400" s="27"/>
      <c r="J400" s="27"/>
      <c r="L400" s="27"/>
      <c r="M400" s="27"/>
      <c r="N400" s="27"/>
      <c r="O400" s="27"/>
    </row>
    <row r="401" spans="8:15" ht="16.5">
      <c r="H401" s="27"/>
      <c r="I401" s="27"/>
      <c r="J401" s="27"/>
      <c r="L401" s="27"/>
      <c r="M401" s="27"/>
      <c r="N401" s="27"/>
      <c r="O401" s="27"/>
    </row>
    <row r="402" spans="8:15" ht="16.5">
      <c r="H402" s="27"/>
      <c r="I402" s="27"/>
      <c r="J402" s="27"/>
      <c r="L402" s="27"/>
      <c r="M402" s="27"/>
      <c r="N402" s="27"/>
      <c r="O402" s="27"/>
    </row>
    <row r="403" spans="8:15" ht="16.5">
      <c r="H403" s="27"/>
      <c r="I403" s="27"/>
      <c r="J403" s="27"/>
      <c r="L403" s="27"/>
      <c r="M403" s="27"/>
      <c r="N403" s="27"/>
      <c r="O403" s="27"/>
    </row>
    <row r="404" spans="8:15" ht="16.5">
      <c r="H404" s="27"/>
      <c r="I404" s="27"/>
      <c r="J404" s="27"/>
      <c r="L404" s="27"/>
      <c r="M404" s="27"/>
      <c r="N404" s="27"/>
      <c r="O404" s="27"/>
    </row>
    <row r="405" spans="8:15" ht="16.5">
      <c r="H405" s="27"/>
      <c r="I405" s="27"/>
      <c r="J405" s="27"/>
      <c r="L405" s="27"/>
      <c r="M405" s="27"/>
      <c r="N405" s="27"/>
      <c r="O405" s="27"/>
    </row>
    <row r="406" spans="8:15" ht="16.5">
      <c r="H406" s="27"/>
      <c r="I406" s="27"/>
      <c r="J406" s="27"/>
      <c r="L406" s="27"/>
      <c r="M406" s="27"/>
      <c r="N406" s="27"/>
      <c r="O406" s="27"/>
    </row>
    <row r="407" spans="8:15" ht="16.5">
      <c r="H407" s="27"/>
      <c r="I407" s="27"/>
      <c r="J407" s="27"/>
      <c r="L407" s="27"/>
      <c r="M407" s="27"/>
      <c r="N407" s="27"/>
      <c r="O407" s="27"/>
    </row>
    <row r="408" spans="8:15" ht="16.5">
      <c r="H408" s="27"/>
      <c r="I408" s="27"/>
      <c r="J408" s="27"/>
      <c r="L408" s="27"/>
      <c r="M408" s="27"/>
      <c r="N408" s="27"/>
      <c r="O408" s="27"/>
    </row>
    <row r="409" spans="8:15" ht="16.5">
      <c r="H409" s="27"/>
      <c r="I409" s="27"/>
      <c r="J409" s="27"/>
      <c r="L409" s="27"/>
      <c r="M409" s="27"/>
      <c r="N409" s="27"/>
      <c r="O409" s="27"/>
    </row>
    <row r="410" spans="8:15" ht="16.5">
      <c r="H410" s="27"/>
      <c r="I410" s="27"/>
      <c r="J410" s="27"/>
      <c r="L410" s="27"/>
      <c r="M410" s="27"/>
      <c r="N410" s="27"/>
      <c r="O410" s="27"/>
    </row>
    <row r="411" spans="8:15" ht="16.5">
      <c r="H411" s="27"/>
      <c r="I411" s="27"/>
      <c r="J411" s="27"/>
      <c r="L411" s="27"/>
      <c r="M411" s="27"/>
      <c r="N411" s="27"/>
      <c r="O411" s="27"/>
    </row>
    <row r="412" spans="8:15" ht="16.5">
      <c r="H412" s="27"/>
      <c r="I412" s="27"/>
      <c r="J412" s="27"/>
      <c r="L412" s="27"/>
      <c r="M412" s="27"/>
      <c r="N412" s="27"/>
      <c r="O412" s="27"/>
    </row>
    <row r="413" spans="8:15" ht="16.5">
      <c r="H413" s="27"/>
      <c r="I413" s="27"/>
      <c r="J413" s="27"/>
      <c r="L413" s="27"/>
      <c r="M413" s="27"/>
      <c r="N413" s="27"/>
      <c r="O413" s="27"/>
    </row>
    <row r="414" spans="8:15" ht="16.5">
      <c r="H414" s="27"/>
      <c r="I414" s="27"/>
      <c r="J414" s="27"/>
      <c r="L414" s="27"/>
      <c r="M414" s="27"/>
      <c r="N414" s="27"/>
      <c r="O414" s="27"/>
    </row>
    <row r="415" spans="8:15" ht="16.5">
      <c r="H415" s="27"/>
      <c r="I415" s="27"/>
      <c r="J415" s="27"/>
      <c r="L415" s="27"/>
      <c r="M415" s="27"/>
      <c r="N415" s="27"/>
      <c r="O415" s="27"/>
    </row>
    <row r="416" spans="8:15" ht="16.5">
      <c r="H416" s="27"/>
      <c r="I416" s="27"/>
      <c r="J416" s="27"/>
      <c r="L416" s="27"/>
      <c r="M416" s="27"/>
      <c r="N416" s="27"/>
      <c r="O416" s="27"/>
    </row>
    <row r="417" spans="8:15" ht="16.5">
      <c r="H417" s="27"/>
      <c r="I417" s="27"/>
      <c r="J417" s="27"/>
      <c r="L417" s="27"/>
      <c r="M417" s="27"/>
      <c r="N417" s="27"/>
      <c r="O417" s="27"/>
    </row>
    <row r="418" spans="8:15" ht="16.5">
      <c r="H418" s="27"/>
      <c r="I418" s="27"/>
      <c r="J418" s="27"/>
      <c r="L418" s="27"/>
      <c r="M418" s="27"/>
      <c r="N418" s="27"/>
      <c r="O418" s="27"/>
    </row>
    <row r="419" spans="8:15" ht="16.5">
      <c r="H419" s="27"/>
      <c r="I419" s="27"/>
      <c r="J419" s="27"/>
      <c r="L419" s="27"/>
      <c r="M419" s="27"/>
      <c r="N419" s="27"/>
      <c r="O419" s="27"/>
    </row>
    <row r="420" spans="8:15" ht="16.5">
      <c r="H420" s="27"/>
      <c r="I420" s="27"/>
      <c r="J420" s="27"/>
      <c r="L420" s="27"/>
      <c r="M420" s="27"/>
      <c r="N420" s="27"/>
      <c r="O420" s="27"/>
    </row>
    <row r="421" spans="8:15" ht="16.5">
      <c r="H421" s="27"/>
      <c r="I421" s="27"/>
      <c r="J421" s="27"/>
      <c r="L421" s="27"/>
      <c r="M421" s="27"/>
      <c r="N421" s="27"/>
      <c r="O421" s="27"/>
    </row>
    <row r="422" spans="8:15" ht="16.5">
      <c r="H422" s="27"/>
      <c r="I422" s="27"/>
      <c r="J422" s="27"/>
      <c r="L422" s="27"/>
      <c r="M422" s="27"/>
      <c r="N422" s="27"/>
      <c r="O422" s="27"/>
    </row>
    <row r="423" spans="8:15" ht="16.5">
      <c r="H423" s="27"/>
      <c r="I423" s="27"/>
      <c r="J423" s="27"/>
      <c r="L423" s="27"/>
      <c r="M423" s="27"/>
      <c r="N423" s="27"/>
      <c r="O423" s="27"/>
    </row>
  </sheetData>
  <mergeCells count="55">
    <mergeCell ref="H22:L22"/>
    <mergeCell ref="I23:J23"/>
    <mergeCell ref="K23:L23"/>
    <mergeCell ref="F40:J40"/>
    <mergeCell ref="K33:L33"/>
    <mergeCell ref="K34:L34"/>
    <mergeCell ref="K35:L35"/>
    <mergeCell ref="I26:J26"/>
    <mergeCell ref="K25:L25"/>
    <mergeCell ref="K26:L26"/>
    <mergeCell ref="I27:J27"/>
    <mergeCell ref="K27:L27"/>
    <mergeCell ref="I24:J24"/>
    <mergeCell ref="K24:L24"/>
    <mergeCell ref="I25:J25"/>
    <mergeCell ref="A8:C8"/>
    <mergeCell ref="A9:C9"/>
    <mergeCell ref="A21:C21"/>
    <mergeCell ref="A22:C22"/>
    <mergeCell ref="A14:C14"/>
    <mergeCell ref="A16:C16"/>
    <mergeCell ref="A23:C23"/>
    <mergeCell ref="H19:J20"/>
    <mergeCell ref="A12:C12"/>
    <mergeCell ref="A4:C4"/>
    <mergeCell ref="A5:C5"/>
    <mergeCell ref="A6:C6"/>
    <mergeCell ref="A7:C7"/>
    <mergeCell ref="A13:C13"/>
    <mergeCell ref="A19:C19"/>
    <mergeCell ref="A20:C20"/>
    <mergeCell ref="A28:C28"/>
    <mergeCell ref="A25:C25"/>
    <mergeCell ref="A26:C26"/>
    <mergeCell ref="A24:C24"/>
    <mergeCell ref="A29:C29"/>
    <mergeCell ref="P35:Q35"/>
    <mergeCell ref="A31:C31"/>
    <mergeCell ref="A32:C32"/>
    <mergeCell ref="I30:J30"/>
    <mergeCell ref="K30:L30"/>
    <mergeCell ref="K32:L32"/>
    <mergeCell ref="I28:J28"/>
    <mergeCell ref="K28:L28"/>
    <mergeCell ref="I29:J29"/>
    <mergeCell ref="K29:L29"/>
    <mergeCell ref="AE40:AI40"/>
    <mergeCell ref="A33:C33"/>
    <mergeCell ref="A34:C34"/>
    <mergeCell ref="A40:E40"/>
    <mergeCell ref="U40:Y40"/>
    <mergeCell ref="Z40:AD40"/>
    <mergeCell ref="U39:AD39"/>
    <mergeCell ref="K40:P40"/>
    <mergeCell ref="P34:Q34"/>
  </mergeCells>
  <printOptions/>
  <pageMargins left="0.35433070866141736" right="0.35433070866141736" top="0.52" bottom="0.52" header="0.5118110236220472" footer="0.5118110236220472"/>
  <pageSetup horizontalDpi="600" verticalDpi="600" orientation="landscape" r:id="rId4"/>
  <drawing r:id="rId3"/>
  <legacyDrawing r:id="rId2"/>
  <oleObjects>
    <oleObject progId="Mathcad" shapeId="869486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CG423"/>
  <sheetViews>
    <sheetView workbookViewId="0" topLeftCell="A1">
      <selection activeCell="A4" sqref="A4:C5"/>
    </sheetView>
  </sheetViews>
  <sheetFormatPr defaultColWidth="9.140625" defaultRowHeight="12.75"/>
  <cols>
    <col min="1" max="1" width="5.140625" style="97" customWidth="1"/>
    <col min="2" max="2" width="7.421875" style="2" customWidth="1"/>
    <col min="3" max="3" width="6.8515625" style="11" customWidth="1"/>
    <col min="4" max="4" width="6.7109375" style="5" customWidth="1"/>
    <col min="5" max="5" width="8.7109375" style="3" customWidth="1"/>
    <col min="6" max="6" width="5.7109375" style="12" customWidth="1"/>
    <col min="7" max="9" width="6.00390625" style="2" customWidth="1"/>
    <col min="10" max="10" width="6.421875" style="2" customWidth="1"/>
    <col min="11" max="11" width="6.421875" style="11" customWidth="1"/>
    <col min="12" max="12" width="7.57421875" style="2" customWidth="1"/>
    <col min="13" max="13" width="7.28125" style="2" customWidth="1"/>
    <col min="14" max="14" width="7.00390625" style="2" customWidth="1"/>
    <col min="15" max="15" width="6.8515625" style="2" customWidth="1"/>
    <col min="16" max="16" width="6.421875" style="4" customWidth="1"/>
    <col min="17" max="17" width="6.8515625" style="18" customWidth="1"/>
    <col min="18" max="18" width="7.00390625" style="18" customWidth="1"/>
    <col min="19" max="19" width="7.00390625" style="26" customWidth="1"/>
    <col min="20" max="20" width="2.140625" style="26" customWidth="1"/>
    <col min="21" max="21" width="7.28125" style="26" customWidth="1"/>
    <col min="22" max="22" width="7.421875" style="26" customWidth="1"/>
    <col min="23" max="23" width="8.28125" style="26" customWidth="1"/>
    <col min="24" max="24" width="7.7109375" style="26" customWidth="1"/>
    <col min="25" max="28" width="8.00390625" style="26" bestFit="1" customWidth="1"/>
    <col min="29" max="29" width="7.7109375" style="26" customWidth="1"/>
    <col min="30" max="30" width="7.140625" style="0" customWidth="1"/>
    <col min="31" max="34" width="5.8515625" style="0" customWidth="1"/>
    <col min="35" max="35" width="6.421875" style="0" customWidth="1"/>
    <col min="36" max="76" width="8.7109375" style="0" customWidth="1"/>
    <col min="77" max="16384" width="8.7109375" style="2" customWidth="1"/>
  </cols>
  <sheetData>
    <row r="1" spans="1:16" ht="18">
      <c r="A1" s="96" t="s">
        <v>151</v>
      </c>
      <c r="C1" s="14"/>
      <c r="D1" s="1"/>
      <c r="E1" s="1"/>
      <c r="F1" s="179"/>
      <c r="G1" s="17"/>
      <c r="H1" s="5"/>
      <c r="I1" s="19"/>
      <c r="K1" s="85" t="s">
        <v>123</v>
      </c>
      <c r="L1" s="5"/>
      <c r="M1" s="5"/>
      <c r="P1" s="2"/>
    </row>
    <row r="2" spans="1:16" ht="16.5">
      <c r="A2" s="1" t="s">
        <v>154</v>
      </c>
      <c r="C2" s="14"/>
      <c r="D2" s="1"/>
      <c r="E2" s="1"/>
      <c r="F2" s="179"/>
      <c r="G2" s="17" t="s">
        <v>87</v>
      </c>
      <c r="H2" s="5"/>
      <c r="I2" s="19"/>
      <c r="K2" s="85"/>
      <c r="L2" s="5"/>
      <c r="M2" s="5"/>
      <c r="P2" s="2"/>
    </row>
    <row r="3" spans="1:10" ht="16.5">
      <c r="A3" s="97" t="s">
        <v>95</v>
      </c>
      <c r="I3" s="10"/>
      <c r="J3" s="10" t="s">
        <v>75</v>
      </c>
    </row>
    <row r="4" spans="1:9" ht="16.5">
      <c r="A4" s="151" t="s">
        <v>187</v>
      </c>
      <c r="B4" s="152"/>
      <c r="C4" s="152"/>
      <c r="D4" s="5" t="s">
        <v>101</v>
      </c>
      <c r="E4" s="3">
        <v>0.007642</v>
      </c>
      <c r="F4" s="12" t="s">
        <v>5</v>
      </c>
      <c r="H4" s="5"/>
      <c r="I4" s="10"/>
    </row>
    <row r="5" spans="1:10" ht="16.5">
      <c r="A5" s="151" t="s">
        <v>188</v>
      </c>
      <c r="B5" s="152"/>
      <c r="C5" s="152"/>
      <c r="D5" s="5" t="s">
        <v>1</v>
      </c>
      <c r="E5" s="3">
        <v>0.000844</v>
      </c>
      <c r="F5" s="12" t="s">
        <v>5</v>
      </c>
      <c r="J5" s="10" t="s">
        <v>76</v>
      </c>
    </row>
    <row r="6" spans="1:12" ht="16.5">
      <c r="A6" s="151" t="s">
        <v>0</v>
      </c>
      <c r="B6" s="152"/>
      <c r="C6" s="152"/>
      <c r="D6" s="5" t="s">
        <v>2</v>
      </c>
      <c r="E6" s="3">
        <v>0.1</v>
      </c>
      <c r="F6" s="12" t="s">
        <v>5</v>
      </c>
      <c r="H6" s="5"/>
      <c r="I6" s="10"/>
      <c r="L6" s="2" t="s">
        <v>15</v>
      </c>
    </row>
    <row r="7" spans="1:6" ht="16.5">
      <c r="A7" s="151" t="s">
        <v>3</v>
      </c>
      <c r="B7" s="152"/>
      <c r="C7" s="152"/>
      <c r="D7" s="5" t="s">
        <v>4</v>
      </c>
      <c r="E7" s="3">
        <v>0.043</v>
      </c>
      <c r="F7" s="4" t="s">
        <v>6</v>
      </c>
    </row>
    <row r="8" spans="1:10" ht="16.5">
      <c r="A8" s="151" t="s">
        <v>9</v>
      </c>
      <c r="B8" s="152"/>
      <c r="C8" s="152"/>
      <c r="D8" s="5" t="s">
        <v>10</v>
      </c>
      <c r="E8" s="3">
        <v>3.88E-05</v>
      </c>
      <c r="F8" s="4" t="s">
        <v>6</v>
      </c>
      <c r="H8" s="34"/>
      <c r="I8" s="29"/>
      <c r="J8" s="10" t="s">
        <v>77</v>
      </c>
    </row>
    <row r="9" spans="1:9" ht="16.5">
      <c r="A9" s="151" t="s">
        <v>7</v>
      </c>
      <c r="B9" s="152"/>
      <c r="C9" s="152"/>
      <c r="D9" s="5" t="s">
        <v>8</v>
      </c>
      <c r="E9" s="18">
        <v>36</v>
      </c>
      <c r="H9" s="35"/>
      <c r="I9" s="29"/>
    </row>
    <row r="10" spans="1:8" ht="18">
      <c r="A10" s="5" t="s">
        <v>142</v>
      </c>
      <c r="B10" s="6"/>
      <c r="C10" s="6"/>
      <c r="D10" s="5" t="s">
        <v>143</v>
      </c>
      <c r="E10" s="139">
        <f>0.825/2</f>
        <v>0.4125</v>
      </c>
      <c r="F10" s="12" t="s">
        <v>150</v>
      </c>
      <c r="H10" s="5" t="s">
        <v>78</v>
      </c>
    </row>
    <row r="11" spans="1:8" ht="18">
      <c r="A11" s="5" t="s">
        <v>144</v>
      </c>
      <c r="B11" s="6"/>
      <c r="C11" s="6"/>
      <c r="D11" s="5" t="s">
        <v>145</v>
      </c>
      <c r="E11" s="139">
        <f>E10*0.9</f>
        <v>0.37124999999999997</v>
      </c>
      <c r="F11" s="12" t="s">
        <v>150</v>
      </c>
      <c r="H11" s="5"/>
    </row>
    <row r="12" spans="1:12" ht="16.5">
      <c r="A12" s="151" t="s">
        <v>12</v>
      </c>
      <c r="B12" s="152"/>
      <c r="C12" s="152"/>
      <c r="D12" s="7" t="s">
        <v>41</v>
      </c>
      <c r="E12" s="3">
        <f>4*PI()*10^-7</f>
        <v>1.2566370614359173E-06</v>
      </c>
      <c r="F12" s="12" t="s">
        <v>13</v>
      </c>
      <c r="H12" s="5" t="s">
        <v>96</v>
      </c>
      <c r="L12" s="8"/>
    </row>
    <row r="13" spans="1:8" ht="16.5">
      <c r="A13" s="151" t="s">
        <v>16</v>
      </c>
      <c r="B13" s="152"/>
      <c r="C13" s="152"/>
      <c r="D13" s="7" t="s">
        <v>42</v>
      </c>
      <c r="E13" s="4">
        <v>0.88</v>
      </c>
      <c r="H13" s="21"/>
    </row>
    <row r="14" spans="1:8" ht="16.5">
      <c r="A14" s="151" t="s">
        <v>17</v>
      </c>
      <c r="B14" s="152"/>
      <c r="C14" s="152"/>
      <c r="D14" s="7" t="s">
        <v>18</v>
      </c>
      <c r="E14" s="4">
        <v>0.847</v>
      </c>
      <c r="H14" s="21"/>
    </row>
    <row r="15" spans="1:8" ht="16.5">
      <c r="A15" s="97" t="s">
        <v>49</v>
      </c>
      <c r="B15" s="6"/>
      <c r="C15" s="6"/>
      <c r="D15" s="5" t="s">
        <v>50</v>
      </c>
      <c r="E15" s="4">
        <v>1.4</v>
      </c>
      <c r="H15" s="5" t="s">
        <v>79</v>
      </c>
    </row>
    <row r="16" spans="1:5" ht="16.5">
      <c r="A16" s="151" t="s">
        <v>19</v>
      </c>
      <c r="B16" s="152"/>
      <c r="C16" s="152"/>
      <c r="D16" s="7" t="s">
        <v>43</v>
      </c>
      <c r="E16" s="4">
        <f>1/(1+E15)</f>
        <v>0.4166666666666667</v>
      </c>
    </row>
    <row r="17" spans="1:8" ht="18.75">
      <c r="A17" s="97" t="s">
        <v>81</v>
      </c>
      <c r="B17" s="29"/>
      <c r="C17" s="29"/>
      <c r="D17" s="22" t="s">
        <v>83</v>
      </c>
      <c r="E17" s="17">
        <v>1.24E-10</v>
      </c>
      <c r="F17" s="12" t="s">
        <v>11</v>
      </c>
      <c r="H17" s="5" t="s">
        <v>97</v>
      </c>
    </row>
    <row r="18" spans="1:76" ht="18.75">
      <c r="A18" s="97" t="s">
        <v>82</v>
      </c>
      <c r="B18" s="29"/>
      <c r="C18" s="29"/>
      <c r="D18" s="22" t="s">
        <v>84</v>
      </c>
      <c r="E18" s="17">
        <v>9E-11</v>
      </c>
      <c r="F18" s="12" t="s">
        <v>80</v>
      </c>
      <c r="L18" s="33"/>
      <c r="N18" s="4"/>
      <c r="P18" s="26"/>
      <c r="Q18" s="31"/>
      <c r="R18" s="31"/>
      <c r="AB18"/>
      <c r="AC18"/>
      <c r="BW18" s="2"/>
      <c r="BX18" s="2"/>
    </row>
    <row r="19" spans="1:76" ht="18.75">
      <c r="A19" s="151" t="s">
        <v>30</v>
      </c>
      <c r="B19" s="152"/>
      <c r="C19" s="152"/>
      <c r="D19" s="9" t="s">
        <v>85</v>
      </c>
      <c r="E19" s="3">
        <v>0.006</v>
      </c>
      <c r="F19" s="4" t="s">
        <v>5</v>
      </c>
      <c r="H19" s="140" t="s">
        <v>70</v>
      </c>
      <c r="I19" s="141"/>
      <c r="J19" s="142"/>
      <c r="L19" s="33"/>
      <c r="N19" s="4"/>
      <c r="P19" s="26"/>
      <c r="Q19" s="31"/>
      <c r="R19" s="31"/>
      <c r="AB19"/>
      <c r="AC19"/>
      <c r="BW19" s="2"/>
      <c r="BX19" s="2"/>
    </row>
    <row r="20" spans="1:78" ht="18.75">
      <c r="A20" s="151" t="s">
        <v>24</v>
      </c>
      <c r="B20" s="152"/>
      <c r="C20" s="152"/>
      <c r="D20" s="9" t="s">
        <v>86</v>
      </c>
      <c r="E20" s="3">
        <v>3.5E-06</v>
      </c>
      <c r="F20" s="12" t="s">
        <v>5</v>
      </c>
      <c r="H20" s="141"/>
      <c r="I20" s="141"/>
      <c r="J20" s="142"/>
      <c r="K20" s="104"/>
      <c r="L20" s="104"/>
      <c r="M20" s="104"/>
      <c r="N20" s="5"/>
      <c r="P20" s="67" t="s">
        <v>141</v>
      </c>
      <c r="Q20" s="67" t="s">
        <v>109</v>
      </c>
      <c r="R20" s="68" t="s">
        <v>111</v>
      </c>
      <c r="S20" s="79" t="s">
        <v>115</v>
      </c>
      <c r="T20" s="108"/>
      <c r="AD20" s="26"/>
      <c r="AE20" s="26"/>
      <c r="BY20"/>
      <c r="BZ20"/>
    </row>
    <row r="21" spans="1:78" ht="16.5">
      <c r="A21" s="151" t="s">
        <v>98</v>
      </c>
      <c r="B21" s="152"/>
      <c r="C21" s="152"/>
      <c r="D21" s="95" t="s">
        <v>124</v>
      </c>
      <c r="E21" s="3">
        <v>35000000000</v>
      </c>
      <c r="F21" s="12" t="s">
        <v>27</v>
      </c>
      <c r="K21" s="2"/>
      <c r="P21" s="69" t="s">
        <v>108</v>
      </c>
      <c r="Q21" s="69" t="s">
        <v>108</v>
      </c>
      <c r="R21" s="70" t="s">
        <v>112</v>
      </c>
      <c r="S21" s="80" t="s">
        <v>116</v>
      </c>
      <c r="T21" s="108"/>
      <c r="AD21" s="26"/>
      <c r="AE21" s="26"/>
      <c r="BY21"/>
      <c r="BZ21"/>
    </row>
    <row r="22" spans="1:80" ht="16.5">
      <c r="A22" s="151" t="s">
        <v>98</v>
      </c>
      <c r="B22" s="152"/>
      <c r="C22" s="152"/>
      <c r="D22" s="95" t="s">
        <v>125</v>
      </c>
      <c r="E22" s="13">
        <v>0.149</v>
      </c>
      <c r="F22" s="12" t="s">
        <v>20</v>
      </c>
      <c r="G22" s="3"/>
      <c r="H22" s="145" t="s">
        <v>28</v>
      </c>
      <c r="I22" s="146"/>
      <c r="J22" s="146"/>
      <c r="K22" s="146"/>
      <c r="L22" s="150"/>
      <c r="P22" s="75" t="s">
        <v>110</v>
      </c>
      <c r="Q22" s="75" t="s">
        <v>110</v>
      </c>
      <c r="R22" s="76" t="s">
        <v>65</v>
      </c>
      <c r="S22" s="81" t="s">
        <v>117</v>
      </c>
      <c r="T22" s="108"/>
      <c r="U22" s="2"/>
      <c r="V22" s="2"/>
      <c r="AD22" s="26"/>
      <c r="AE22" s="26"/>
      <c r="AF22" s="26"/>
      <c r="AG22" s="26"/>
      <c r="BY22"/>
      <c r="BZ22"/>
      <c r="CA22"/>
      <c r="CB22"/>
    </row>
    <row r="23" spans="1:80" ht="16.5">
      <c r="A23" s="151" t="s">
        <v>98</v>
      </c>
      <c r="B23" s="152"/>
      <c r="C23" s="152"/>
      <c r="D23" s="95" t="s">
        <v>126</v>
      </c>
      <c r="E23" s="3">
        <v>5000000000</v>
      </c>
      <c r="F23" s="12" t="s">
        <v>27</v>
      </c>
      <c r="H23" s="133" t="s">
        <v>29</v>
      </c>
      <c r="I23" s="147" t="s">
        <v>44</v>
      </c>
      <c r="J23" s="173"/>
      <c r="K23" s="147" t="s">
        <v>45</v>
      </c>
      <c r="L23" s="174"/>
      <c r="M23" s="134"/>
      <c r="N23" s="126"/>
      <c r="O23" s="72" t="s">
        <v>148</v>
      </c>
      <c r="P23" s="90">
        <f>K160*4*K34</f>
        <v>0.16926639879905456</v>
      </c>
      <c r="Q23" s="69"/>
      <c r="R23" s="70">
        <f aca="true" t="shared" si="0" ref="R23:R30">P23*2*E$33</f>
        <v>1.4895443094316803</v>
      </c>
      <c r="S23" s="77">
        <f>K161</f>
        <v>0.010332941755935956</v>
      </c>
      <c r="T23" s="109"/>
      <c r="U23" s="2"/>
      <c r="V23" s="2"/>
      <c r="AD23" s="26"/>
      <c r="AE23" s="26"/>
      <c r="AF23" s="26"/>
      <c r="AG23" s="26"/>
      <c r="BY23"/>
      <c r="BZ23"/>
      <c r="CA23"/>
      <c r="CB23"/>
    </row>
    <row r="24" spans="1:79" ht="16.5">
      <c r="A24" s="151" t="s">
        <v>98</v>
      </c>
      <c r="B24" s="152"/>
      <c r="C24" s="152"/>
      <c r="D24" s="95" t="s">
        <v>127</v>
      </c>
      <c r="E24" s="27">
        <v>-700000000</v>
      </c>
      <c r="F24" s="12" t="s">
        <v>32</v>
      </c>
      <c r="H24" s="133">
        <v>1</v>
      </c>
      <c r="I24" s="143">
        <v>0.495253</v>
      </c>
      <c r="J24" s="143"/>
      <c r="K24" s="143">
        <v>62.0015569999999</v>
      </c>
      <c r="L24" s="144"/>
      <c r="M24" s="135"/>
      <c r="N24" s="127"/>
      <c r="O24" s="73" t="s">
        <v>147</v>
      </c>
      <c r="P24" s="90">
        <f>L160*4*K34</f>
        <v>6.244264239663437</v>
      </c>
      <c r="Q24" s="69"/>
      <c r="R24" s="70">
        <f t="shared" si="0"/>
        <v>54.94952530903825</v>
      </c>
      <c r="S24" s="77">
        <f>L161</f>
        <v>0.3811838566596621</v>
      </c>
      <c r="T24" s="109"/>
      <c r="U24" s="2"/>
      <c r="V24" s="2"/>
      <c r="AD24" s="26"/>
      <c r="AE24" s="26"/>
      <c r="AF24" s="26"/>
      <c r="AG24" s="26"/>
      <c r="BY24"/>
      <c r="BZ24"/>
      <c r="CA24"/>
    </row>
    <row r="25" spans="1:79" ht="18.75">
      <c r="A25" s="151" t="s">
        <v>26</v>
      </c>
      <c r="B25" s="152"/>
      <c r="C25" s="152"/>
      <c r="D25" s="9" t="s">
        <v>99</v>
      </c>
      <c r="E25" s="3">
        <v>32000000000</v>
      </c>
      <c r="F25" s="12" t="s">
        <v>27</v>
      </c>
      <c r="H25" s="133">
        <v>2</v>
      </c>
      <c r="I25" s="143">
        <v>67.221915</v>
      </c>
      <c r="J25" s="143"/>
      <c r="K25" s="143">
        <v>76.448413</v>
      </c>
      <c r="L25" s="144"/>
      <c r="M25" s="135"/>
      <c r="N25" s="127"/>
      <c r="O25" s="74" t="s">
        <v>113</v>
      </c>
      <c r="P25" s="90">
        <f>M160*4*K34</f>
        <v>0.06138765547980828</v>
      </c>
      <c r="Q25" s="71"/>
      <c r="R25" s="70">
        <f t="shared" si="0"/>
        <v>0.540211368222313</v>
      </c>
      <c r="S25" s="77">
        <f>M161</f>
        <v>0.0037474364262889055</v>
      </c>
      <c r="T25" s="109"/>
      <c r="U25" s="2"/>
      <c r="V25"/>
      <c r="AD25" s="26"/>
      <c r="AE25" s="26"/>
      <c r="AF25" s="26"/>
      <c r="AG25" s="26"/>
      <c r="BY25"/>
      <c r="BZ25"/>
      <c r="CA25"/>
    </row>
    <row r="26" spans="1:79" ht="18.75">
      <c r="A26" s="151" t="s">
        <v>26</v>
      </c>
      <c r="B26" s="152"/>
      <c r="C26" s="152"/>
      <c r="D26" s="9" t="s">
        <v>100</v>
      </c>
      <c r="E26" s="2">
        <v>0.5</v>
      </c>
      <c r="F26" s="12" t="s">
        <v>20</v>
      </c>
      <c r="H26" s="133">
        <v>3</v>
      </c>
      <c r="I26" s="143">
        <v>0.464341</v>
      </c>
      <c r="J26" s="143"/>
      <c r="K26" s="143">
        <v>26.859917</v>
      </c>
      <c r="L26" s="144"/>
      <c r="M26" s="135"/>
      <c r="N26" s="38"/>
      <c r="O26" s="128" t="s">
        <v>146</v>
      </c>
      <c r="P26" s="90">
        <f>N160*4*K34</f>
        <v>4.459624687941403</v>
      </c>
      <c r="Q26" s="69"/>
      <c r="R26" s="70">
        <f t="shared" si="0"/>
        <v>39.244697253884354</v>
      </c>
      <c r="S26" s="77">
        <f>N161</f>
        <v>0.2722397503626099</v>
      </c>
      <c r="T26" s="109"/>
      <c r="U26" s="2"/>
      <c r="V26"/>
      <c r="AD26" s="26"/>
      <c r="AE26" s="26"/>
      <c r="AF26" s="26"/>
      <c r="AG26" s="26"/>
      <c r="BY26"/>
      <c r="BZ26"/>
      <c r="CA26"/>
    </row>
    <row r="27" spans="1:79" ht="16.5">
      <c r="A27" s="97" t="s">
        <v>71</v>
      </c>
      <c r="B27" s="6"/>
      <c r="C27" s="6"/>
      <c r="D27" s="5" t="s">
        <v>66</v>
      </c>
      <c r="E27" s="18">
        <v>5954</v>
      </c>
      <c r="F27" s="12" t="s">
        <v>69</v>
      </c>
      <c r="H27" s="133">
        <v>4</v>
      </c>
      <c r="I27" s="143">
        <v>34.675184</v>
      </c>
      <c r="J27" s="143"/>
      <c r="K27" s="143">
        <v>41.8840289999999</v>
      </c>
      <c r="L27" s="144"/>
      <c r="M27" s="135"/>
      <c r="N27" s="129"/>
      <c r="O27" s="72" t="s">
        <v>114</v>
      </c>
      <c r="P27" s="91">
        <f>O160*4*K34</f>
        <v>5.332500102741694</v>
      </c>
      <c r="Q27" s="88"/>
      <c r="R27" s="68">
        <f t="shared" si="0"/>
        <v>46.92600090412691</v>
      </c>
      <c r="S27" s="89">
        <f>O161</f>
        <v>0.32552481393879684</v>
      </c>
      <c r="T27" s="109"/>
      <c r="U27" s="12"/>
      <c r="V27"/>
      <c r="AD27" s="26"/>
      <c r="AE27" s="26"/>
      <c r="AF27" s="26"/>
      <c r="AG27" s="26"/>
      <c r="BY27"/>
      <c r="BZ27"/>
      <c r="CA27"/>
    </row>
    <row r="28" spans="1:78" ht="16.5">
      <c r="A28" s="151" t="s">
        <v>72</v>
      </c>
      <c r="B28" s="152"/>
      <c r="C28" s="152"/>
      <c r="D28" s="5" t="s">
        <v>67</v>
      </c>
      <c r="E28" s="4">
        <v>6</v>
      </c>
      <c r="F28" s="12" t="s">
        <v>20</v>
      </c>
      <c r="H28" s="133" t="s">
        <v>132</v>
      </c>
      <c r="I28" s="165" t="s">
        <v>128</v>
      </c>
      <c r="J28" s="165"/>
      <c r="K28" s="165" t="s">
        <v>129</v>
      </c>
      <c r="L28" s="166"/>
      <c r="M28" s="135"/>
      <c r="N28" s="130"/>
      <c r="O28" s="73" t="s">
        <v>120</v>
      </c>
      <c r="P28" s="90">
        <f>P160*4*K34</f>
        <v>0.11419691431452074</v>
      </c>
      <c r="Q28" s="86"/>
      <c r="R28" s="70">
        <f t="shared" si="0"/>
        <v>1.0049328459677827</v>
      </c>
      <c r="S28" s="77">
        <f>P161</f>
        <v>0.006971200856706256</v>
      </c>
      <c r="T28" s="109"/>
      <c r="U28" s="12"/>
      <c r="V28"/>
      <c r="AD28" s="26"/>
      <c r="AE28" s="26"/>
      <c r="AF28" s="26"/>
      <c r="AG28" s="26"/>
      <c r="BY28"/>
      <c r="BZ28"/>
    </row>
    <row r="29" spans="1:78" ht="16.5">
      <c r="A29" s="151" t="s">
        <v>21</v>
      </c>
      <c r="B29" s="152"/>
      <c r="C29" s="152"/>
      <c r="D29" s="5" t="s">
        <v>33</v>
      </c>
      <c r="E29" s="4">
        <v>6</v>
      </c>
      <c r="F29" s="12" t="s">
        <v>20</v>
      </c>
      <c r="H29" s="133" t="s">
        <v>130</v>
      </c>
      <c r="I29" s="167">
        <f>0.0578-E4</f>
        <v>0.050157999999999994</v>
      </c>
      <c r="J29" s="167"/>
      <c r="K29" s="167">
        <f>0.0578+E4</f>
        <v>0.065442</v>
      </c>
      <c r="L29" s="168"/>
      <c r="M29" s="135"/>
      <c r="N29" s="38"/>
      <c r="O29" s="128" t="s">
        <v>121</v>
      </c>
      <c r="P29" s="90">
        <f>P27+P28</f>
        <v>5.446697017056215</v>
      </c>
      <c r="Q29" s="71"/>
      <c r="R29" s="76">
        <f t="shared" si="0"/>
        <v>47.930933750094695</v>
      </c>
      <c r="S29" s="77">
        <f>S28+S27</f>
        <v>0.3324960147955031</v>
      </c>
      <c r="T29" s="109"/>
      <c r="U29" s="12"/>
      <c r="V29"/>
      <c r="AD29" s="26"/>
      <c r="AE29" s="26"/>
      <c r="AF29" s="26"/>
      <c r="AG29" s="26"/>
      <c r="BY29"/>
      <c r="BZ29"/>
    </row>
    <row r="30" spans="1:78" ht="16.5">
      <c r="A30" s="97" t="s">
        <v>73</v>
      </c>
      <c r="B30" s="6"/>
      <c r="C30" s="6"/>
      <c r="D30" s="5" t="s">
        <v>68</v>
      </c>
      <c r="E30" s="18">
        <f>E27*E31/E29</f>
        <v>1587.7333333333333</v>
      </c>
      <c r="F30" s="12" t="s">
        <v>69</v>
      </c>
      <c r="H30" s="137" t="s">
        <v>131</v>
      </c>
      <c r="I30" s="169">
        <f>0.074-E4</f>
        <v>0.066358</v>
      </c>
      <c r="J30" s="169"/>
      <c r="K30" s="169">
        <f>0.074+E4</f>
        <v>0.08164199999999999</v>
      </c>
      <c r="L30" s="170"/>
      <c r="M30" s="135"/>
      <c r="N30" s="131"/>
      <c r="O30" s="132" t="s">
        <v>122</v>
      </c>
      <c r="P30" s="92">
        <f>SUM(P22:P26)+P29</f>
        <v>16.381239998939918</v>
      </c>
      <c r="Q30" s="87"/>
      <c r="R30" s="93">
        <f t="shared" si="0"/>
        <v>144.15491199067128</v>
      </c>
      <c r="S30" s="94">
        <f>Q161</f>
        <v>1</v>
      </c>
      <c r="T30" s="110"/>
      <c r="U30" s="4"/>
      <c r="V30"/>
      <c r="AD30" s="26"/>
      <c r="AE30" s="26"/>
      <c r="AF30" s="26"/>
      <c r="AG30" s="26"/>
      <c r="BY30"/>
      <c r="BZ30"/>
    </row>
    <row r="31" spans="1:79" ht="16.5">
      <c r="A31" s="151" t="s">
        <v>74</v>
      </c>
      <c r="B31" s="152"/>
      <c r="C31" s="152"/>
      <c r="D31" s="5" t="s">
        <v>64</v>
      </c>
      <c r="E31" s="15">
        <v>1.6</v>
      </c>
      <c r="F31" s="12" t="s">
        <v>20</v>
      </c>
      <c r="G31" s="97"/>
      <c r="H31" s="100"/>
      <c r="I31" s="136"/>
      <c r="J31" s="136"/>
      <c r="K31" s="136"/>
      <c r="L31" s="136"/>
      <c r="M31" s="58"/>
      <c r="N31" s="15"/>
      <c r="O31" s="5"/>
      <c r="P31" s="2"/>
      <c r="Q31" s="10"/>
      <c r="R31" s="16"/>
      <c r="S31" s="18"/>
      <c r="T31" s="18"/>
      <c r="U31" s="4"/>
      <c r="V31"/>
      <c r="AD31" s="26"/>
      <c r="AE31" s="26"/>
      <c r="AF31" s="26"/>
      <c r="AG31" s="26"/>
      <c r="BY31"/>
      <c r="BZ31"/>
      <c r="CA31"/>
    </row>
    <row r="32" spans="1:78" ht="18">
      <c r="A32" s="151" t="s">
        <v>46</v>
      </c>
      <c r="B32" s="152"/>
      <c r="C32" s="152"/>
      <c r="D32" s="5" t="s">
        <v>106</v>
      </c>
      <c r="E32" s="4">
        <f>E31/E28</f>
        <v>0.26666666666666666</v>
      </c>
      <c r="G32" s="97"/>
      <c r="J32" s="10" t="s">
        <v>133</v>
      </c>
      <c r="K32" s="171">
        <f>PI()*(I29+K29)/360*(K29-I29)</f>
        <v>1.5418503902164214E-05</v>
      </c>
      <c r="L32" s="172"/>
      <c r="M32" s="85" t="s">
        <v>25</v>
      </c>
      <c r="N32" s="5"/>
      <c r="O32" s="5"/>
      <c r="P32" s="2"/>
      <c r="Q32" s="10"/>
      <c r="S32" s="2"/>
      <c r="T32" s="2"/>
      <c r="U32" s="4"/>
      <c r="AD32" s="26"/>
      <c r="AE32" s="26"/>
      <c r="AF32" s="26"/>
      <c r="BY32"/>
      <c r="BZ32"/>
    </row>
    <row r="33" spans="1:85" ht="16.5">
      <c r="A33" s="151" t="s">
        <v>22</v>
      </c>
      <c r="B33" s="152"/>
      <c r="C33" s="152"/>
      <c r="D33" s="5" t="s">
        <v>39</v>
      </c>
      <c r="E33" s="4">
        <f>(E28-E31)/E34</f>
        <v>4.4</v>
      </c>
      <c r="F33" s="12" t="s">
        <v>14</v>
      </c>
      <c r="G33" s="97"/>
      <c r="J33" s="10" t="s">
        <v>134</v>
      </c>
      <c r="K33" s="171">
        <f>PI()*(I30+K30)/360*(K30-I30)</f>
        <v>1.9739953092736178E-05</v>
      </c>
      <c r="L33" s="172"/>
      <c r="M33" s="23"/>
      <c r="N33" s="85"/>
      <c r="P33" s="10"/>
      <c r="Q33" s="10"/>
      <c r="R33" s="23"/>
      <c r="S33" s="30"/>
      <c r="T33" s="30"/>
      <c r="U33" s="23"/>
      <c r="V33" s="5"/>
      <c r="W33" s="2"/>
      <c r="X33" s="10"/>
      <c r="Y33" s="16"/>
      <c r="Z33" s="18"/>
      <c r="AA33" s="3"/>
      <c r="AB33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BY33"/>
      <c r="BZ33"/>
      <c r="CA33"/>
      <c r="CB33"/>
      <c r="CC33"/>
      <c r="CD33"/>
      <c r="CE33"/>
      <c r="CF33"/>
      <c r="CG33"/>
    </row>
    <row r="34" spans="1:85" ht="16.5">
      <c r="A34" s="151" t="s">
        <v>35</v>
      </c>
      <c r="B34" s="152"/>
      <c r="C34" s="152"/>
      <c r="D34" s="5" t="s">
        <v>37</v>
      </c>
      <c r="E34" s="15">
        <v>1</v>
      </c>
      <c r="F34" s="12" t="s">
        <v>36</v>
      </c>
      <c r="G34" s="97"/>
      <c r="H34" s="5"/>
      <c r="J34" s="10" t="s">
        <v>34</v>
      </c>
      <c r="K34" s="176">
        <v>1</v>
      </c>
      <c r="L34" s="177"/>
      <c r="M34" s="15" t="s">
        <v>5</v>
      </c>
      <c r="O34" s="10"/>
      <c r="P34" s="163"/>
      <c r="Q34" s="164"/>
      <c r="R34" s="30"/>
      <c r="S34" s="23"/>
      <c r="T34" s="23"/>
      <c r="U34" s="5"/>
      <c r="V34" s="2"/>
      <c r="W34" s="10"/>
      <c r="X34" s="25"/>
      <c r="Y34" s="18"/>
      <c r="Z34" s="3"/>
      <c r="AA34"/>
      <c r="AD34" s="26"/>
      <c r="AE34" s="26"/>
      <c r="AF34" s="26"/>
      <c r="AG34" s="26"/>
      <c r="AH34" s="26"/>
      <c r="AI34" s="26"/>
      <c r="AJ34" s="26"/>
      <c r="AK34" s="26"/>
      <c r="AL34" s="26"/>
      <c r="BY34"/>
      <c r="BZ34"/>
      <c r="CA34"/>
      <c r="CB34"/>
      <c r="CC34"/>
      <c r="CD34"/>
      <c r="CE34"/>
      <c r="CF34"/>
      <c r="CG34"/>
    </row>
    <row r="35" spans="1:83" ht="16.5">
      <c r="A35" s="97" t="s">
        <v>89</v>
      </c>
      <c r="B35" s="6"/>
      <c r="C35" s="20"/>
      <c r="D35" s="5" t="s">
        <v>92</v>
      </c>
      <c r="E35" s="15">
        <v>1</v>
      </c>
      <c r="G35" s="97"/>
      <c r="I35" s="10"/>
      <c r="J35" s="10" t="s">
        <v>38</v>
      </c>
      <c r="K35" s="178"/>
      <c r="L35" s="177"/>
      <c r="M35" s="85" t="s">
        <v>14</v>
      </c>
      <c r="O35" s="10"/>
      <c r="P35" s="163"/>
      <c r="Q35" s="164"/>
      <c r="R35" s="30"/>
      <c r="S35" s="23"/>
      <c r="T35" s="23"/>
      <c r="U35" s="5"/>
      <c r="V35" s="2"/>
      <c r="W35" s="10"/>
      <c r="X35" s="25"/>
      <c r="Y35" s="18"/>
      <c r="Z35" s="3"/>
      <c r="AA35"/>
      <c r="AD35" s="26"/>
      <c r="AE35" s="26"/>
      <c r="AF35" s="26"/>
      <c r="AG35" s="26"/>
      <c r="AH35" s="26"/>
      <c r="AI35" s="26"/>
      <c r="AJ35" s="26"/>
      <c r="AK35" s="26"/>
      <c r="AL35" s="26"/>
      <c r="BY35"/>
      <c r="BZ35"/>
      <c r="CA35"/>
      <c r="CB35"/>
      <c r="CC35"/>
      <c r="CD35"/>
      <c r="CE35"/>
    </row>
    <row r="36" spans="1:82" ht="16.5">
      <c r="A36" s="97" t="s">
        <v>88</v>
      </c>
      <c r="B36" s="6"/>
      <c r="C36" s="20"/>
      <c r="D36" s="5" t="s">
        <v>93</v>
      </c>
      <c r="E36" s="15">
        <v>2</v>
      </c>
      <c r="I36" s="10"/>
      <c r="J36" s="10" t="s">
        <v>47</v>
      </c>
      <c r="K36" s="124"/>
      <c r="L36" s="124"/>
      <c r="M36" s="124"/>
      <c r="N36" s="125"/>
      <c r="O36" s="10"/>
      <c r="P36" s="23"/>
      <c r="Q36" s="21"/>
      <c r="R36" s="30"/>
      <c r="S36" s="23"/>
      <c r="T36" s="23"/>
      <c r="U36" s="5"/>
      <c r="V36" s="2"/>
      <c r="W36" s="10"/>
      <c r="X36" s="25"/>
      <c r="Y36" s="18"/>
      <c r="Z36" s="3"/>
      <c r="AA36"/>
      <c r="AD36" s="26"/>
      <c r="AE36" s="26"/>
      <c r="AF36" s="26"/>
      <c r="AG36" s="26"/>
      <c r="AH36" s="26"/>
      <c r="AI36" s="26"/>
      <c r="AJ36" s="26"/>
      <c r="AK36" s="26"/>
      <c r="AL36" s="26"/>
      <c r="BY36"/>
      <c r="BZ36"/>
      <c r="CA36"/>
      <c r="CB36"/>
      <c r="CC36"/>
      <c r="CD36"/>
    </row>
    <row r="37" spans="1:78" ht="16.5">
      <c r="A37" s="97" t="s">
        <v>90</v>
      </c>
      <c r="B37" s="6"/>
      <c r="C37" s="20"/>
      <c r="D37" s="5" t="s">
        <v>94</v>
      </c>
      <c r="E37" s="15">
        <v>1</v>
      </c>
      <c r="I37" s="10"/>
      <c r="J37" s="23"/>
      <c r="K37" s="2"/>
      <c r="M37" s="10"/>
      <c r="P37" s="2"/>
      <c r="Q37" s="10"/>
      <c r="R37" s="30"/>
      <c r="S37" s="5"/>
      <c r="T37" s="5"/>
      <c r="U37" s="2"/>
      <c r="V37" s="10"/>
      <c r="W37" s="25"/>
      <c r="X37" s="16"/>
      <c r="Y37" s="18"/>
      <c r="Z37"/>
      <c r="AD37" s="26"/>
      <c r="AE37" s="26"/>
      <c r="AF37" s="26"/>
      <c r="AG37" s="26"/>
      <c r="AH37" s="26"/>
      <c r="AI37" s="26"/>
      <c r="AJ37" s="26"/>
      <c r="AK37" s="26"/>
      <c r="BY37"/>
      <c r="BZ37"/>
    </row>
    <row r="38" spans="1:78" ht="16.5">
      <c r="A38" s="97" t="s">
        <v>91</v>
      </c>
      <c r="B38" s="6"/>
      <c r="C38" s="20"/>
      <c r="D38" s="5" t="s">
        <v>48</v>
      </c>
      <c r="E38" s="15">
        <v>1</v>
      </c>
      <c r="P38" s="2"/>
      <c r="Q38" s="10"/>
      <c r="R38" s="30"/>
      <c r="S38" s="5"/>
      <c r="T38" s="5"/>
      <c r="U38" s="2"/>
      <c r="V38" s="10"/>
      <c r="W38" s="25"/>
      <c r="X38" s="16"/>
      <c r="Y38" s="18"/>
      <c r="Z38"/>
      <c r="AD38" s="26"/>
      <c r="AE38" s="26"/>
      <c r="AF38" s="26"/>
      <c r="AG38" s="26"/>
      <c r="AH38" s="26"/>
      <c r="AI38" s="26"/>
      <c r="AJ38" s="26"/>
      <c r="AK38" s="26"/>
      <c r="BY38"/>
      <c r="BZ38"/>
    </row>
    <row r="39" spans="16:78" ht="16.5">
      <c r="P39" s="2"/>
      <c r="Q39" s="82" t="s">
        <v>105</v>
      </c>
      <c r="R39" s="111" t="s">
        <v>136</v>
      </c>
      <c r="S39" s="40" t="s">
        <v>107</v>
      </c>
      <c r="T39" s="4"/>
      <c r="U39" s="156" t="s">
        <v>51</v>
      </c>
      <c r="V39" s="160"/>
      <c r="W39" s="160"/>
      <c r="X39" s="160"/>
      <c r="Y39" s="160"/>
      <c r="Z39" s="160"/>
      <c r="AA39" s="160"/>
      <c r="AB39" s="160"/>
      <c r="AC39" s="160"/>
      <c r="AD39" s="150"/>
      <c r="AE39" s="26"/>
      <c r="AF39" s="26"/>
      <c r="AG39" s="26"/>
      <c r="AH39" s="26"/>
      <c r="AI39" s="26"/>
      <c r="BY39"/>
      <c r="BZ39"/>
    </row>
    <row r="40" spans="1:78" ht="18">
      <c r="A40" s="153" t="s">
        <v>31</v>
      </c>
      <c r="B40" s="154"/>
      <c r="C40" s="154"/>
      <c r="D40" s="154"/>
      <c r="E40" s="155"/>
      <c r="F40" s="175" t="s">
        <v>102</v>
      </c>
      <c r="G40" s="161"/>
      <c r="H40" s="161"/>
      <c r="I40" s="161"/>
      <c r="J40" s="162"/>
      <c r="K40" s="153" t="s">
        <v>104</v>
      </c>
      <c r="L40" s="161"/>
      <c r="M40" s="161"/>
      <c r="N40" s="161"/>
      <c r="O40" s="161"/>
      <c r="P40" s="162"/>
      <c r="Q40" s="83" t="s">
        <v>119</v>
      </c>
      <c r="R40" s="108" t="s">
        <v>137</v>
      </c>
      <c r="S40" s="41" t="s">
        <v>118</v>
      </c>
      <c r="T40" s="4"/>
      <c r="U40" s="156" t="s">
        <v>52</v>
      </c>
      <c r="V40" s="157"/>
      <c r="W40" s="157"/>
      <c r="X40" s="157"/>
      <c r="Y40" s="158"/>
      <c r="Z40" s="156" t="s">
        <v>53</v>
      </c>
      <c r="AA40" s="157"/>
      <c r="AB40" s="157"/>
      <c r="AC40" s="157"/>
      <c r="AD40" s="159"/>
      <c r="AE40" s="148" t="s">
        <v>103</v>
      </c>
      <c r="AF40" s="149"/>
      <c r="AG40" s="149"/>
      <c r="AH40" s="149"/>
      <c r="AI40" s="150"/>
      <c r="BY40"/>
      <c r="BZ40"/>
    </row>
    <row r="41" spans="1:78" ht="18.75">
      <c r="A41" s="98" t="s">
        <v>23</v>
      </c>
      <c r="B41" s="36" t="s">
        <v>165</v>
      </c>
      <c r="C41" s="37" t="s">
        <v>166</v>
      </c>
      <c r="D41" s="38" t="s">
        <v>167</v>
      </c>
      <c r="E41" s="39" t="s">
        <v>168</v>
      </c>
      <c r="F41" s="180" t="s">
        <v>169</v>
      </c>
      <c r="G41" s="38" t="s">
        <v>170</v>
      </c>
      <c r="H41" s="38" t="s">
        <v>171</v>
      </c>
      <c r="I41" s="32" t="s">
        <v>172</v>
      </c>
      <c r="J41" s="39" t="s">
        <v>168</v>
      </c>
      <c r="K41" s="61" t="s">
        <v>173</v>
      </c>
      <c r="L41" s="36" t="s">
        <v>174</v>
      </c>
      <c r="M41" s="36" t="s">
        <v>175</v>
      </c>
      <c r="N41" s="36" t="s">
        <v>176</v>
      </c>
      <c r="O41" s="36" t="s">
        <v>177</v>
      </c>
      <c r="P41" s="78" t="s">
        <v>178</v>
      </c>
      <c r="Q41" s="84" t="s">
        <v>179</v>
      </c>
      <c r="R41" s="112" t="s">
        <v>180</v>
      </c>
      <c r="S41" s="42" t="s">
        <v>181</v>
      </c>
      <c r="T41"/>
      <c r="U41" s="43" t="s">
        <v>54</v>
      </c>
      <c r="V41" s="44" t="s">
        <v>55</v>
      </c>
      <c r="W41" s="44" t="s">
        <v>56</v>
      </c>
      <c r="X41" s="44" t="s">
        <v>57</v>
      </c>
      <c r="Y41" s="45" t="s">
        <v>58</v>
      </c>
      <c r="Z41" s="43" t="s">
        <v>59</v>
      </c>
      <c r="AA41" s="44" t="s">
        <v>60</v>
      </c>
      <c r="AB41" s="44" t="s">
        <v>61</v>
      </c>
      <c r="AC41" s="44" t="s">
        <v>62</v>
      </c>
      <c r="AD41" s="45" t="s">
        <v>63</v>
      </c>
      <c r="AE41" s="43" t="s">
        <v>182</v>
      </c>
      <c r="AF41" s="46" t="s">
        <v>183</v>
      </c>
      <c r="AG41" s="46" t="s">
        <v>184</v>
      </c>
      <c r="AH41" s="46" t="s">
        <v>185</v>
      </c>
      <c r="AI41" s="47" t="s">
        <v>186</v>
      </c>
      <c r="BY41"/>
      <c r="BZ41"/>
    </row>
    <row r="42" spans="1:77" ht="16.5">
      <c r="A42" s="97">
        <v>0.495253</v>
      </c>
      <c r="B42" s="4">
        <v>-3.8359910975163007</v>
      </c>
      <c r="C42" s="11">
        <v>256.6224142888923</v>
      </c>
      <c r="D42" s="4">
        <v>0.05762262292671292</v>
      </c>
      <c r="E42" s="4">
        <f aca="true" t="shared" si="1" ref="E42:E73">SQRT(B42^2+D42^2)</f>
        <v>3.836423864342582</v>
      </c>
      <c r="F42" s="181">
        <f aca="true" t="shared" si="2" ref="F42:F73">-B42*$E$28*(1-$E$32)/$E$29/$E$33</f>
        <v>0.63933184958605</v>
      </c>
      <c r="G42" s="57">
        <f aca="true" t="shared" si="3" ref="G42:I43">C42*$E$28*(1-$E$32)/$E$29/$E$33</f>
        <v>42.77040238148205</v>
      </c>
      <c r="H42" s="59">
        <f t="shared" si="3"/>
        <v>0.009603770487785488</v>
      </c>
      <c r="I42" s="59">
        <f t="shared" si="3"/>
        <v>0.6394039773904303</v>
      </c>
      <c r="J42" s="40">
        <f aca="true" t="shared" si="4" ref="J42:J73">E42*E$28/E$29</f>
        <v>3.836423864342582</v>
      </c>
      <c r="K42" s="18">
        <f aca="true" t="shared" si="5" ref="K42:K73">E$35*E$13/120*F42^2/E$7*E$6*E$9*(E$9-1)*E$4/E$5</f>
        <v>79.5281322142051</v>
      </c>
      <c r="L42" s="18">
        <f aca="true" t="shared" si="6" ref="L42:L73">E$36*E$13/6*F42^2/E$8*E$6*E$4/E$5*(1+(G42*E$4/F42)^2/15)</f>
        <v>2846.7484314600115</v>
      </c>
      <c r="M42" s="15">
        <f aca="true" t="shared" si="7" ref="M42:M73">E$37*E$13/8*H42^2/E$8*E$6*E$5/E$4</f>
        <v>0.002887885154449773</v>
      </c>
      <c r="N42" s="18">
        <f aca="true" t="shared" si="8" ref="N42:N73">E$13*E$14*(E$11/E$10)^2*J42*(1-E$32)/E$33^2*(E$19/2/PI())^2/E$18*LN((E$17+E$18*J42)/(E$17+E$18*E$32*J42))</f>
        <v>689.441161103344</v>
      </c>
      <c r="O42" s="18">
        <f aca="true" t="shared" si="9" ref="O42:O73">(Z42+AA42+AB42+AC42+AD42)/5</f>
        <v>798.0805004910933</v>
      </c>
      <c r="P42" s="11">
        <f aca="true" t="shared" si="10" ref="P42:P73">(AE42+AF42+AG42+AH42+AI42)/5</f>
        <v>16.741420730379478</v>
      </c>
      <c r="Q42" s="82">
        <f aca="true" t="shared" si="11" ref="Q42:Q73">SUM(K42:P42)</f>
        <v>4430.542533884188</v>
      </c>
      <c r="R42" s="113">
        <f>K$32*(A43-A42)/2</f>
        <v>3.891221794552841E-06</v>
      </c>
      <c r="S42" s="62">
        <f aca="true" t="shared" si="12" ref="S42:S73">Q42*R42</f>
        <v>0.01724022366954352</v>
      </c>
      <c r="T42" s="24"/>
      <c r="U42" s="63">
        <f aca="true" t="shared" si="13" ref="U42:U73">SQRT(($B42-$C42*0.8*$E$4)^2+$D42^2)*$E$28/$E$29</f>
        <v>5.4051850446786815</v>
      </c>
      <c r="V42" s="64">
        <f aca="true" t="shared" si="14" ref="V42:V73">SQRT(($B42-$C42*0.4*$E$4)^2+$D42^2)*$E$28/$E$29</f>
        <v>4.620793792794951</v>
      </c>
      <c r="W42" s="64">
        <f aca="true" t="shared" si="15" ref="W42:W73">SQRT(($B42)^2+$D42^2)*$E$28/$E$29</f>
        <v>3.836423864342582</v>
      </c>
      <c r="X42" s="64">
        <f aca="true" t="shared" si="16" ref="X42:X73">SQRT(($B42+$C42*0.4*$E$4)^2+$D42^2)*$E$28/$E$29</f>
        <v>3.0520916993617395</v>
      </c>
      <c r="Y42" s="65">
        <f aca="true" t="shared" si="17" ref="Y42:Y73">SQRT(($B42+$C42*0.8*$E$4)^2+$D42^2)*$E$28/$E$29</f>
        <v>2.2678364797266677</v>
      </c>
      <c r="Z42" s="103">
        <f aca="true" t="shared" si="18" ref="Z42:Z73">$E$38*$E$13*$E$14*$E$16/$E$33*2/3*$E$20/PI()*($E$21*$E$22*LN((U42+$E$22)/($E$32*U42+$E$22))+$E$23*U42*(1-$E$32)+$E$24*U42^2/2*(1-$E$32^2))</f>
        <v>882.9394149991818</v>
      </c>
      <c r="AA42" s="103">
        <f aca="true" t="shared" si="19" ref="AA42:AA73">$E$38*$E$13*$E$14*$E$16/$E$33*2/3*$E$20/PI()*($E$21*$E$22*LN((V42+$E$22)/($E$32*V42+$E$22))+$E$23*V42*(1-$E$32)+$E$24*V42^2/2*(1-$E$32^2))</f>
        <v>863.127163114231</v>
      </c>
      <c r="AB42" s="103">
        <f aca="true" t="shared" si="20" ref="AB42:AB73">$E$38*$E$13*$E$14*$E$16/$E$33*2/3*$E$20/PI()*($E$21*$E$22*LN((W42+$E$22)/($E$32*W42+$E$22))+$E$23*W42*(1-$E$32)+$E$24*W42^2/2*(1-$E$32^2))</f>
        <v>821.1912461036324</v>
      </c>
      <c r="AC42" s="103">
        <f aca="true" t="shared" si="21" ref="AC42:AC73">$E$38*$E$13*$E$14*$E$16/$E$33*2/3*$E$20/PI()*($E$21*$E$22*LN((X42+$E$22)/($E$32*X42+$E$22))+$E$23*X42*(1-$E$32)+$E$24*X42^2/2*(1-$E$32^2))</f>
        <v>756.336069285083</v>
      </c>
      <c r="AD42" s="103">
        <f aca="true" t="shared" si="22" ref="AD42:AD73">$E$38*$E$13*$E$14*$E$16/$E$33*2/3*$E$20/PI()*($E$21*$E$22*LN((Y42+$E$22)/($E$32*Y42+$E$22))+$E$23*Y42*(1-$E$32)+$E$24*Y42^2/2*(1-$E$32^2))</f>
        <v>666.8086089533383</v>
      </c>
      <c r="AE42" s="48">
        <f aca="true" t="shared" si="23" ref="AE42:AE73">1/9/PI()*$E$20/$E$33*$E$27^2*U42*(3*U42+4*$E$26)/($E$25*$E$26*$E$13*$E$14*$E$16*16*$E$4^2*$E$5^2)</f>
        <v>29.689293157885245</v>
      </c>
      <c r="AF42" s="49">
        <f aca="true" t="shared" si="24" ref="AF42:AF73">1/9/PI()*$E$20/$E$33*$E$27^2*V42*(3*V42+4*$E$26)/($E$25*$E$26*$E$13*$E$14*$E$16*16*$E$4^2*$E$5^2)</f>
        <v>22.102014315009903</v>
      </c>
      <c r="AG42" s="49">
        <f aca="true" t="shared" si="25" ref="AG42:AG73">1/9/PI()*$E$20/$E$33*$E$27^2*W42*(3*W42+4*$E$26)/($E$25*$E$26*$E$13*$E$14*$E$16*16*$E$4^2*$E$5^2)</f>
        <v>15.628071772384361</v>
      </c>
      <c r="AH42" s="49">
        <f aca="true" t="shared" si="26" ref="AH42:AH73">1/9/PI()*$E$20/$E$33*$E$27^2*X42*(3*X42+4*$E$26)/($E$25*$E$26*$E$13*$E$14*$E$16*16*$E$4^2*$E$5^2)</f>
        <v>10.26747544471256</v>
      </c>
      <c r="AI42" s="50">
        <f aca="true" t="shared" si="27" ref="AI42:AI73">1/9/PI()*$E$20/$E$33*$E$27^2*Y42*(3*Y42+4*$E$26)/($E$25*$E$26*$E$13*$E$14*$E$16*16*$E$4^2*$E$5^2)</f>
        <v>6.020248961905308</v>
      </c>
      <c r="BY42"/>
    </row>
    <row r="43" spans="1:77" ht="16.5">
      <c r="A43" s="97">
        <v>1</v>
      </c>
      <c r="B43" s="4">
        <v>-3.8364495183480845</v>
      </c>
      <c r="C43" s="11">
        <v>258.0463849173178</v>
      </c>
      <c r="D43" s="4">
        <v>0.01048165188117075</v>
      </c>
      <c r="E43" s="4">
        <f t="shared" si="1"/>
        <v>3.8364638369023374</v>
      </c>
      <c r="F43" s="182">
        <f t="shared" si="2"/>
        <v>0.6394082530580141</v>
      </c>
      <c r="G43" s="58">
        <f t="shared" si="3"/>
        <v>43.00773081955297</v>
      </c>
      <c r="H43" s="60">
        <f t="shared" si="3"/>
        <v>0.001746941980195125</v>
      </c>
      <c r="I43" s="60">
        <f t="shared" si="3"/>
        <v>0.6394106394837229</v>
      </c>
      <c r="J43" s="41">
        <f t="shared" si="4"/>
        <v>3.8364638369023374</v>
      </c>
      <c r="K43" s="18">
        <f t="shared" si="5"/>
        <v>79.54714139854072</v>
      </c>
      <c r="L43" s="18">
        <f t="shared" si="6"/>
        <v>2847.959775896503</v>
      </c>
      <c r="M43" s="15">
        <f t="shared" si="7"/>
        <v>9.555498211069157E-05</v>
      </c>
      <c r="N43" s="18">
        <f t="shared" si="8"/>
        <v>689.4512124868395</v>
      </c>
      <c r="O43" s="18">
        <f t="shared" si="9"/>
        <v>797.8137017348205</v>
      </c>
      <c r="P43" s="11">
        <f t="shared" si="10"/>
        <v>16.754087335140557</v>
      </c>
      <c r="Q43" s="83">
        <f t="shared" si="11"/>
        <v>4431.526014406827</v>
      </c>
      <c r="R43" s="113">
        <f aca="true" t="shared" si="28" ref="R43:R74">K$32*(A44-A42)/2</f>
        <v>1.1600473745634948E-05</v>
      </c>
      <c r="S43" s="62">
        <f t="shared" si="12"/>
        <v>0.051407801183224675</v>
      </c>
      <c r="T43" s="24"/>
      <c r="U43" s="54">
        <f t="shared" si="13"/>
        <v>5.414052043472744</v>
      </c>
      <c r="V43" s="55">
        <f t="shared" si="14"/>
        <v>4.625257584417258</v>
      </c>
      <c r="W43" s="55">
        <f t="shared" si="15"/>
        <v>3.8364638369023374</v>
      </c>
      <c r="X43" s="55">
        <f t="shared" si="16"/>
        <v>3.047671353407631</v>
      </c>
      <c r="Y43" s="56">
        <f t="shared" si="17"/>
        <v>2.2588814581061256</v>
      </c>
      <c r="Z43" s="103">
        <f t="shared" si="18"/>
        <v>883.0387156248971</v>
      </c>
      <c r="AA43" s="103">
        <f t="shared" si="19"/>
        <v>863.30198864865</v>
      </c>
      <c r="AB43" s="103">
        <f t="shared" si="20"/>
        <v>821.1939579406254</v>
      </c>
      <c r="AC43" s="103">
        <f t="shared" si="21"/>
        <v>755.9030376619584</v>
      </c>
      <c r="AD43" s="103">
        <f t="shared" si="22"/>
        <v>665.6308087979716</v>
      </c>
      <c r="AE43" s="51">
        <f t="shared" si="23"/>
        <v>29.781425042975926</v>
      </c>
      <c r="AF43" s="52">
        <f t="shared" si="24"/>
        <v>22.142042398885064</v>
      </c>
      <c r="AG43" s="52">
        <f t="shared" si="25"/>
        <v>15.62837333183243</v>
      </c>
      <c r="AH43" s="52">
        <f t="shared" si="26"/>
        <v>10.240418175008937</v>
      </c>
      <c r="AI43" s="53">
        <f t="shared" si="27"/>
        <v>5.978177727000408</v>
      </c>
      <c r="BY43"/>
    </row>
    <row r="44" spans="1:77" ht="16.5">
      <c r="A44" s="97">
        <v>2</v>
      </c>
      <c r="B44" s="4">
        <v>-3.8416317012077936</v>
      </c>
      <c r="C44" s="11">
        <v>260.01997725768973</v>
      </c>
      <c r="D44" s="4">
        <v>-0.0891213456206972</v>
      </c>
      <c r="E44" s="4">
        <f t="shared" si="1"/>
        <v>3.842665317454791</v>
      </c>
      <c r="F44" s="182">
        <f t="shared" si="2"/>
        <v>0.6402719502012989</v>
      </c>
      <c r="G44" s="58">
        <f aca="true" t="shared" si="29" ref="G44:G75">C44*$E$28*(1-$E$32)/$E$29/$E$33</f>
        <v>43.33666287628162</v>
      </c>
      <c r="H44" s="60">
        <f aca="true" t="shared" si="30" ref="H44:H75">-D44*$E$28*(1-$E$32)/$E$29/$E$33</f>
        <v>0.014853557603449537</v>
      </c>
      <c r="I44" s="60">
        <f aca="true" t="shared" si="31" ref="I44:I75">E44*$E$28*(1-$E$32)/$E$29/$E$33</f>
        <v>0.6404442195757986</v>
      </c>
      <c r="J44" s="41">
        <f t="shared" si="4"/>
        <v>3.842665317454791</v>
      </c>
      <c r="K44" s="18">
        <f t="shared" si="5"/>
        <v>79.7621872342256</v>
      </c>
      <c r="L44" s="18">
        <f t="shared" si="6"/>
        <v>2856.2825499342143</v>
      </c>
      <c r="M44" s="15">
        <f t="shared" si="7"/>
        <v>0.006908079747094111</v>
      </c>
      <c r="N44" s="18">
        <f t="shared" si="8"/>
        <v>691.0109217946377</v>
      </c>
      <c r="O44" s="18">
        <f t="shared" si="9"/>
        <v>797.9028358108746</v>
      </c>
      <c r="P44" s="11">
        <f t="shared" si="10"/>
        <v>16.818254299615457</v>
      </c>
      <c r="Q44" s="83">
        <f t="shared" si="11"/>
        <v>4441.783657153315</v>
      </c>
      <c r="R44" s="113">
        <f t="shared" si="28"/>
        <v>1.5418503902164214E-05</v>
      </c>
      <c r="S44" s="62">
        <f t="shared" si="12"/>
        <v>0.06848565865038762</v>
      </c>
      <c r="T44" s="24"/>
      <c r="U44" s="54">
        <f t="shared" si="13"/>
        <v>5.432020975383659</v>
      </c>
      <c r="V44" s="55">
        <f t="shared" si="14"/>
        <v>4.637317227079191</v>
      </c>
      <c r="W44" s="55">
        <f t="shared" si="15"/>
        <v>3.842665317454791</v>
      </c>
      <c r="X44" s="55">
        <f t="shared" si="16"/>
        <v>3.0481057903592372</v>
      </c>
      <c r="Y44" s="56">
        <f t="shared" si="17"/>
        <v>2.253736356879433</v>
      </c>
      <c r="Z44" s="103">
        <f t="shared" si="18"/>
        <v>883.2314474748812</v>
      </c>
      <c r="AA44" s="103">
        <f t="shared" si="19"/>
        <v>863.7707302330657</v>
      </c>
      <c r="AB44" s="103">
        <f t="shared" si="20"/>
        <v>821.6139628503417</v>
      </c>
      <c r="AC44" s="103">
        <f t="shared" si="21"/>
        <v>755.9456310047033</v>
      </c>
      <c r="AD44" s="103">
        <f t="shared" si="22"/>
        <v>664.9524074913809</v>
      </c>
      <c r="AE44" s="51">
        <f t="shared" si="23"/>
        <v>29.96856610208854</v>
      </c>
      <c r="AF44" s="52">
        <f t="shared" si="24"/>
        <v>22.250364892069893</v>
      </c>
      <c r="AG44" s="52">
        <f t="shared" si="25"/>
        <v>15.675193317529022</v>
      </c>
      <c r="AH44" s="52">
        <f t="shared" si="26"/>
        <v>10.243075829760041</v>
      </c>
      <c r="AI44" s="53">
        <f t="shared" si="27"/>
        <v>5.954071356629798</v>
      </c>
      <c r="BY44"/>
    </row>
    <row r="45" spans="1:77" ht="16.5">
      <c r="A45" s="97">
        <v>3</v>
      </c>
      <c r="B45" s="4">
        <v>-3.8456258273998944</v>
      </c>
      <c r="C45" s="11">
        <v>261.90185845443096</v>
      </c>
      <c r="D45" s="4">
        <v>-0.2082545076431792</v>
      </c>
      <c r="E45" s="4">
        <f t="shared" si="1"/>
        <v>3.851260565622485</v>
      </c>
      <c r="F45" s="182">
        <f t="shared" si="2"/>
        <v>0.6409376378999824</v>
      </c>
      <c r="G45" s="58">
        <f t="shared" si="29"/>
        <v>43.65030974240516</v>
      </c>
      <c r="H45" s="60">
        <f t="shared" si="30"/>
        <v>0.03470908460719653</v>
      </c>
      <c r="I45" s="60">
        <f t="shared" si="31"/>
        <v>0.6418767609370808</v>
      </c>
      <c r="J45" s="41">
        <f t="shared" si="4"/>
        <v>3.851260565622485</v>
      </c>
      <c r="K45" s="18">
        <f t="shared" si="5"/>
        <v>79.9281301871908</v>
      </c>
      <c r="L45" s="18">
        <f t="shared" si="6"/>
        <v>2862.847961206117</v>
      </c>
      <c r="M45" s="15">
        <f t="shared" si="7"/>
        <v>0.03772095617085682</v>
      </c>
      <c r="N45" s="18">
        <f t="shared" si="8"/>
        <v>693.1736715721509</v>
      </c>
      <c r="O45" s="18">
        <f t="shared" si="9"/>
        <v>798.2497683381073</v>
      </c>
      <c r="P45" s="11">
        <f t="shared" si="10"/>
        <v>16.900148789125364</v>
      </c>
      <c r="Q45" s="83">
        <f t="shared" si="11"/>
        <v>4451.137401048862</v>
      </c>
      <c r="R45" s="113">
        <f t="shared" si="28"/>
        <v>1.5418503902164214E-05</v>
      </c>
      <c r="S45" s="62">
        <f t="shared" si="12"/>
        <v>0.06862987938714095</v>
      </c>
      <c r="T45" s="24"/>
      <c r="U45" s="54">
        <f t="shared" si="13"/>
        <v>5.450768814495633</v>
      </c>
      <c r="V45" s="55">
        <f t="shared" si="14"/>
        <v>4.650872327527519</v>
      </c>
      <c r="W45" s="55">
        <f t="shared" si="15"/>
        <v>3.851260565622485</v>
      </c>
      <c r="X45" s="55">
        <f t="shared" si="16"/>
        <v>3.05215731592441</v>
      </c>
      <c r="Y45" s="56">
        <f t="shared" si="17"/>
        <v>2.254103462012659</v>
      </c>
      <c r="Z45" s="103">
        <f t="shared" si="18"/>
        <v>883.4204025714539</v>
      </c>
      <c r="AA45" s="103">
        <f t="shared" si="19"/>
        <v>864.2913667024002</v>
      </c>
      <c r="AB45" s="103">
        <f t="shared" si="20"/>
        <v>822.1937281754962</v>
      </c>
      <c r="AC45" s="103">
        <f t="shared" si="21"/>
        <v>756.3424914407634</v>
      </c>
      <c r="AD45" s="103">
        <f t="shared" si="22"/>
        <v>665.000852800423</v>
      </c>
      <c r="AE45" s="51">
        <f t="shared" si="23"/>
        <v>30.16444195418948</v>
      </c>
      <c r="AF45" s="52">
        <f t="shared" si="24"/>
        <v>22.372434027069573</v>
      </c>
      <c r="AG45" s="52">
        <f t="shared" si="25"/>
        <v>15.740200839921494</v>
      </c>
      <c r="AH45" s="52">
        <f t="shared" si="26"/>
        <v>10.26787735490191</v>
      </c>
      <c r="AI45" s="53">
        <f t="shared" si="27"/>
        <v>5.955789769544356</v>
      </c>
      <c r="AJ45" s="24"/>
      <c r="BY45"/>
    </row>
    <row r="46" spans="1:77" ht="16.5">
      <c r="A46" s="97">
        <v>4</v>
      </c>
      <c r="B46" s="4">
        <v>-3.844237229501564</v>
      </c>
      <c r="C46" s="11">
        <v>262.40506421400613</v>
      </c>
      <c r="D46" s="4">
        <v>-0.3242714851092968</v>
      </c>
      <c r="E46" s="4">
        <f t="shared" si="1"/>
        <v>3.8578895620197384</v>
      </c>
      <c r="F46" s="182">
        <f t="shared" si="2"/>
        <v>0.6407062049169273</v>
      </c>
      <c r="G46" s="58">
        <f t="shared" si="29"/>
        <v>43.73417736900102</v>
      </c>
      <c r="H46" s="60">
        <f t="shared" si="30"/>
        <v>0.054045247518216134</v>
      </c>
      <c r="I46" s="60">
        <f t="shared" si="31"/>
        <v>0.6429815936699564</v>
      </c>
      <c r="J46" s="41">
        <f t="shared" si="4"/>
        <v>3.857889562019738</v>
      </c>
      <c r="K46" s="18">
        <f t="shared" si="5"/>
        <v>79.87041890662559</v>
      </c>
      <c r="L46" s="18">
        <f t="shared" si="6"/>
        <v>2861.0128560889452</v>
      </c>
      <c r="M46" s="15">
        <f t="shared" si="7"/>
        <v>0.09145582951469333</v>
      </c>
      <c r="N46" s="18">
        <f t="shared" si="8"/>
        <v>694.84245602569</v>
      </c>
      <c r="O46" s="18">
        <f t="shared" si="9"/>
        <v>798.7887699539637</v>
      </c>
      <c r="P46" s="11">
        <f t="shared" si="10"/>
        <v>16.955326168856022</v>
      </c>
      <c r="Q46" s="83">
        <f t="shared" si="11"/>
        <v>4451.561282973596</v>
      </c>
      <c r="R46" s="113">
        <f t="shared" si="28"/>
        <v>1.5418503902164214E-05</v>
      </c>
      <c r="S46" s="62">
        <f t="shared" si="12"/>
        <v>0.06863641501225151</v>
      </c>
      <c r="T46" s="24"/>
      <c r="U46" s="54">
        <f t="shared" si="13"/>
        <v>5.458117969041801</v>
      </c>
      <c r="V46" s="55">
        <f t="shared" si="14"/>
        <v>4.657658815793902</v>
      </c>
      <c r="W46" s="55">
        <f t="shared" si="15"/>
        <v>3.857889562019738</v>
      </c>
      <c r="X46" s="55">
        <f t="shared" si="16"/>
        <v>3.059351311826017</v>
      </c>
      <c r="Y46" s="56">
        <f t="shared" si="17"/>
        <v>2.2633473824481354</v>
      </c>
      <c r="Z46" s="103">
        <f t="shared" si="18"/>
        <v>883.4910938400035</v>
      </c>
      <c r="AA46" s="103">
        <f t="shared" si="19"/>
        <v>864.5495514595042</v>
      </c>
      <c r="AB46" s="103">
        <f t="shared" si="20"/>
        <v>822.6389933004206</v>
      </c>
      <c r="AC46" s="103">
        <f t="shared" si="21"/>
        <v>757.045557683728</v>
      </c>
      <c r="AD46" s="103">
        <f t="shared" si="22"/>
        <v>666.2186534861621</v>
      </c>
      <c r="AE46" s="51">
        <f t="shared" si="23"/>
        <v>30.241398803687105</v>
      </c>
      <c r="AF46" s="52">
        <f t="shared" si="24"/>
        <v>22.433673966736897</v>
      </c>
      <c r="AG46" s="52">
        <f t="shared" si="25"/>
        <v>15.790428516300727</v>
      </c>
      <c r="AH46" s="52">
        <f t="shared" si="26"/>
        <v>10.311988782908365</v>
      </c>
      <c r="AI46" s="53">
        <f t="shared" si="27"/>
        <v>5.9991407746470085</v>
      </c>
      <c r="AJ46" s="24"/>
      <c r="BY46"/>
    </row>
    <row r="47" spans="1:77" ht="16.5">
      <c r="A47" s="97">
        <v>5</v>
      </c>
      <c r="B47" s="4">
        <v>-3.841477128413164</v>
      </c>
      <c r="C47" s="11">
        <v>262.79941011820955</v>
      </c>
      <c r="D47" s="4">
        <v>-0.4408452061690129</v>
      </c>
      <c r="E47" s="4">
        <f t="shared" si="1"/>
        <v>3.8666899311845073</v>
      </c>
      <c r="F47" s="182">
        <f t="shared" si="2"/>
        <v>0.6402461880688607</v>
      </c>
      <c r="G47" s="58">
        <f t="shared" si="29"/>
        <v>43.79990168636825</v>
      </c>
      <c r="H47" s="60">
        <f t="shared" si="30"/>
        <v>0.07347420102816882</v>
      </c>
      <c r="I47" s="60">
        <f t="shared" si="31"/>
        <v>0.6444483218640846</v>
      </c>
      <c r="J47" s="41">
        <f t="shared" si="4"/>
        <v>3.8666899311845078</v>
      </c>
      <c r="K47" s="18">
        <f t="shared" si="5"/>
        <v>79.75576870319097</v>
      </c>
      <c r="L47" s="18">
        <f t="shared" si="6"/>
        <v>2857.1325077374177</v>
      </c>
      <c r="M47" s="15">
        <f t="shared" si="7"/>
        <v>0.16903090518519656</v>
      </c>
      <c r="N47" s="18">
        <f t="shared" si="8"/>
        <v>697.0589159957873</v>
      </c>
      <c r="O47" s="18">
        <f t="shared" si="9"/>
        <v>799.5700939025274</v>
      </c>
      <c r="P47" s="11">
        <f t="shared" si="10"/>
        <v>17.02632948903969</v>
      </c>
      <c r="Q47" s="83">
        <f t="shared" si="11"/>
        <v>4450.712646733148</v>
      </c>
      <c r="R47" s="113">
        <f t="shared" si="28"/>
        <v>1.5418503902164214E-05</v>
      </c>
      <c r="S47" s="62">
        <f t="shared" si="12"/>
        <v>0.06862333031106667</v>
      </c>
      <c r="T47" s="24"/>
      <c r="U47" s="54">
        <f t="shared" si="13"/>
        <v>5.4659343999626655</v>
      </c>
      <c r="V47" s="55">
        <f t="shared" si="14"/>
        <v>4.66567610407649</v>
      </c>
      <c r="W47" s="55">
        <f t="shared" si="15"/>
        <v>3.8666899311845078</v>
      </c>
      <c r="X47" s="55">
        <f t="shared" si="16"/>
        <v>3.0699692851908176</v>
      </c>
      <c r="Y47" s="56">
        <f t="shared" si="17"/>
        <v>2.277892594576071</v>
      </c>
      <c r="Z47" s="103">
        <f t="shared" si="18"/>
        <v>883.5641916633942</v>
      </c>
      <c r="AA47" s="103">
        <f t="shared" si="19"/>
        <v>864.8524319034685</v>
      </c>
      <c r="AB47" s="103">
        <f t="shared" si="20"/>
        <v>823.2275893386663</v>
      </c>
      <c r="AC47" s="103">
        <f t="shared" si="21"/>
        <v>758.079488306779</v>
      </c>
      <c r="AD47" s="103">
        <f t="shared" si="22"/>
        <v>668.1267683003293</v>
      </c>
      <c r="AE47" s="51">
        <f t="shared" si="23"/>
        <v>30.32335598385463</v>
      </c>
      <c r="AF47" s="52">
        <f t="shared" si="24"/>
        <v>22.50612777080167</v>
      </c>
      <c r="AG47" s="52">
        <f t="shared" si="25"/>
        <v>15.857231442598918</v>
      </c>
      <c r="AH47" s="52">
        <f t="shared" si="26"/>
        <v>10.377266103962585</v>
      </c>
      <c r="AI47" s="53">
        <f t="shared" si="27"/>
        <v>6.0676661439806585</v>
      </c>
      <c r="AJ47" s="24"/>
      <c r="BY47"/>
    </row>
    <row r="48" spans="1:77" ht="16.5">
      <c r="A48" s="97">
        <v>6</v>
      </c>
      <c r="B48" s="4">
        <v>-3.8374092232903063</v>
      </c>
      <c r="C48" s="11">
        <v>263.02394996787183</v>
      </c>
      <c r="D48" s="4">
        <v>-0.5566166309602648</v>
      </c>
      <c r="E48" s="4">
        <f t="shared" si="1"/>
        <v>3.8775677454887965</v>
      </c>
      <c r="F48" s="182">
        <f t="shared" si="2"/>
        <v>0.6395682038817178</v>
      </c>
      <c r="G48" s="58">
        <f t="shared" si="29"/>
        <v>43.8373249946453</v>
      </c>
      <c r="H48" s="60">
        <f t="shared" si="30"/>
        <v>0.09276943849337747</v>
      </c>
      <c r="I48" s="60">
        <f t="shared" si="31"/>
        <v>0.6462612909147994</v>
      </c>
      <c r="J48" s="41">
        <f t="shared" si="4"/>
        <v>3.8775677454887965</v>
      </c>
      <c r="K48" s="18">
        <f t="shared" si="5"/>
        <v>79.58694452014754</v>
      </c>
      <c r="L48" s="18">
        <f t="shared" si="6"/>
        <v>2851.2802653682675</v>
      </c>
      <c r="M48" s="15">
        <f t="shared" si="7"/>
        <v>0.26946739795746194</v>
      </c>
      <c r="N48" s="18">
        <f t="shared" si="8"/>
        <v>699.8002560188398</v>
      </c>
      <c r="O48" s="18">
        <f t="shared" si="9"/>
        <v>800.5889546681585</v>
      </c>
      <c r="P48" s="11">
        <f t="shared" si="10"/>
        <v>17.11198016062794</v>
      </c>
      <c r="Q48" s="83">
        <f t="shared" si="11"/>
        <v>4448.637868133999</v>
      </c>
      <c r="R48" s="113">
        <f t="shared" si="28"/>
        <v>1.5418503902164214E-05</v>
      </c>
      <c r="S48" s="62">
        <f t="shared" si="12"/>
        <v>0.06859134032913956</v>
      </c>
      <c r="T48" s="24"/>
      <c r="U48" s="54">
        <f t="shared" si="13"/>
        <v>5.473806406332109</v>
      </c>
      <c r="V48" s="55">
        <f t="shared" si="14"/>
        <v>4.674677467803848</v>
      </c>
      <c r="W48" s="55">
        <f t="shared" si="15"/>
        <v>3.8775677454887965</v>
      </c>
      <c r="X48" s="55">
        <f t="shared" si="16"/>
        <v>3.0840433123723563</v>
      </c>
      <c r="Y48" s="56">
        <f t="shared" si="17"/>
        <v>2.297821582106355</v>
      </c>
      <c r="Z48" s="103">
        <f t="shared" si="18"/>
        <v>883.6356339863665</v>
      </c>
      <c r="AA48" s="103">
        <f t="shared" si="19"/>
        <v>865.1897421184306</v>
      </c>
      <c r="AB48" s="103">
        <f t="shared" si="20"/>
        <v>823.9511627910377</v>
      </c>
      <c r="AC48" s="103">
        <f t="shared" si="21"/>
        <v>759.4430551099902</v>
      </c>
      <c r="AD48" s="103">
        <f t="shared" si="22"/>
        <v>670.7251793349668</v>
      </c>
      <c r="AE48" s="51">
        <f t="shared" si="23"/>
        <v>30.406007606723236</v>
      </c>
      <c r="AF48" s="52">
        <f t="shared" si="24"/>
        <v>22.587613437685533</v>
      </c>
      <c r="AG48" s="52">
        <f t="shared" si="25"/>
        <v>15.939997735234298</v>
      </c>
      <c r="AH48" s="52">
        <f t="shared" si="26"/>
        <v>10.464104970905888</v>
      </c>
      <c r="AI48" s="53">
        <f t="shared" si="27"/>
        <v>6.162177052590738</v>
      </c>
      <c r="AJ48" s="24"/>
      <c r="BY48"/>
    </row>
    <row r="49" spans="1:77" ht="16.5">
      <c r="A49" s="97">
        <v>7</v>
      </c>
      <c r="B49" s="4">
        <v>-3.827946808643466</v>
      </c>
      <c r="C49" s="11">
        <v>263.4406226881713</v>
      </c>
      <c r="D49" s="4">
        <v>-0.6735421101740392</v>
      </c>
      <c r="E49" s="4">
        <f t="shared" si="1"/>
        <v>3.8867513097677593</v>
      </c>
      <c r="F49" s="182">
        <f t="shared" si="2"/>
        <v>0.6379911347739109</v>
      </c>
      <c r="G49" s="58">
        <f t="shared" si="29"/>
        <v>43.906770448028546</v>
      </c>
      <c r="H49" s="60">
        <f t="shared" si="30"/>
        <v>0.11225701836233987</v>
      </c>
      <c r="I49" s="60">
        <f t="shared" si="31"/>
        <v>0.6477918849612931</v>
      </c>
      <c r="J49" s="41">
        <f t="shared" si="4"/>
        <v>3.886751309767759</v>
      </c>
      <c r="K49" s="18">
        <f t="shared" si="5"/>
        <v>79.19493202691747</v>
      </c>
      <c r="L49" s="18">
        <f t="shared" si="6"/>
        <v>2837.6506996436888</v>
      </c>
      <c r="M49" s="15">
        <f t="shared" si="7"/>
        <v>0.3945693791538606</v>
      </c>
      <c r="N49" s="18">
        <f t="shared" si="8"/>
        <v>702.1160430875549</v>
      </c>
      <c r="O49" s="18">
        <f t="shared" si="9"/>
        <v>801.5285683641305</v>
      </c>
      <c r="P49" s="11">
        <f t="shared" si="10"/>
        <v>17.18683151640269</v>
      </c>
      <c r="Q49" s="83">
        <f t="shared" si="11"/>
        <v>4438.071644017848</v>
      </c>
      <c r="R49" s="113">
        <f t="shared" si="28"/>
        <v>1.5418503902164214E-05</v>
      </c>
      <c r="S49" s="62">
        <f t="shared" si="12"/>
        <v>0.06842842496137354</v>
      </c>
      <c r="T49" s="24"/>
      <c r="U49" s="54">
        <f t="shared" si="13"/>
        <v>5.480066649133867</v>
      </c>
      <c r="V49" s="55">
        <f t="shared" si="14"/>
        <v>4.681933222977919</v>
      </c>
      <c r="W49" s="55">
        <f t="shared" si="15"/>
        <v>3.886751309767759</v>
      </c>
      <c r="X49" s="55">
        <f t="shared" si="16"/>
        <v>3.0967953754841893</v>
      </c>
      <c r="Y49" s="56">
        <f t="shared" si="17"/>
        <v>2.3174158593875647</v>
      </c>
      <c r="Z49" s="103">
        <f t="shared" si="18"/>
        <v>883.6908906829059</v>
      </c>
      <c r="AA49" s="103">
        <f t="shared" si="19"/>
        <v>865.4595240106014</v>
      </c>
      <c r="AB49" s="103">
        <f t="shared" si="20"/>
        <v>824.5586238348006</v>
      </c>
      <c r="AC49" s="103">
        <f t="shared" si="21"/>
        <v>760.6717623729464</v>
      </c>
      <c r="AD49" s="103">
        <f t="shared" si="22"/>
        <v>673.262040919398</v>
      </c>
      <c r="AE49" s="51">
        <f t="shared" si="23"/>
        <v>30.47181665530233</v>
      </c>
      <c r="AF49" s="52">
        <f t="shared" si="24"/>
        <v>22.653403531133375</v>
      </c>
      <c r="AG49" s="52">
        <f t="shared" si="25"/>
        <v>16.010039609503124</v>
      </c>
      <c r="AH49" s="52">
        <f t="shared" si="26"/>
        <v>10.543096581513655</v>
      </c>
      <c r="AI49" s="53">
        <f t="shared" si="27"/>
        <v>6.255801204560982</v>
      </c>
      <c r="AJ49" s="24"/>
      <c r="BY49"/>
    </row>
    <row r="50" spans="1:77" ht="16.5">
      <c r="A50" s="97">
        <v>8</v>
      </c>
      <c r="B50" s="4">
        <v>-3.8174728561789877</v>
      </c>
      <c r="C50" s="11">
        <v>263.5098129939308</v>
      </c>
      <c r="D50" s="4">
        <v>-0.7895289235367711</v>
      </c>
      <c r="E50" s="4">
        <f t="shared" si="1"/>
        <v>3.8982630656183903</v>
      </c>
      <c r="F50" s="182">
        <f t="shared" si="2"/>
        <v>0.6362454760298313</v>
      </c>
      <c r="G50" s="58">
        <f t="shared" si="29"/>
        <v>43.91830216565513</v>
      </c>
      <c r="H50" s="60">
        <f t="shared" si="30"/>
        <v>0.13158815392279516</v>
      </c>
      <c r="I50" s="60">
        <f t="shared" si="31"/>
        <v>0.6497105109363983</v>
      </c>
      <c r="J50" s="41">
        <f t="shared" si="4"/>
        <v>3.8982630656183903</v>
      </c>
      <c r="K50" s="18">
        <f t="shared" si="5"/>
        <v>78.76214171603827</v>
      </c>
      <c r="L50" s="18">
        <f t="shared" si="6"/>
        <v>2822.451064428249</v>
      </c>
      <c r="M50" s="15">
        <f t="shared" si="7"/>
        <v>0.5421631066079511</v>
      </c>
      <c r="N50" s="18">
        <f t="shared" si="8"/>
        <v>705.0207478359367</v>
      </c>
      <c r="O50" s="18">
        <f t="shared" si="9"/>
        <v>802.742285033103</v>
      </c>
      <c r="P50" s="11">
        <f t="shared" si="10"/>
        <v>17.276722089727876</v>
      </c>
      <c r="Q50" s="83">
        <f t="shared" si="11"/>
        <v>4426.795124209662</v>
      </c>
      <c r="R50" s="113">
        <f t="shared" si="28"/>
        <v>1.5418503902164214E-05</v>
      </c>
      <c r="S50" s="62">
        <f t="shared" si="12"/>
        <v>0.0682545578967082</v>
      </c>
      <c r="T50" s="24"/>
      <c r="U50" s="54">
        <f t="shared" si="13"/>
        <v>5.485581455772926</v>
      </c>
      <c r="V50" s="55">
        <f t="shared" si="14"/>
        <v>4.689904511756735</v>
      </c>
      <c r="W50" s="55">
        <f t="shared" si="15"/>
        <v>3.8982630656183903</v>
      </c>
      <c r="X50" s="55">
        <f t="shared" si="16"/>
        <v>3.1137366147483903</v>
      </c>
      <c r="Y50" s="56">
        <f t="shared" si="17"/>
        <v>2.343481739032117</v>
      </c>
      <c r="Z50" s="103">
        <f t="shared" si="18"/>
        <v>883.7384242156126</v>
      </c>
      <c r="AA50" s="103">
        <f t="shared" si="19"/>
        <v>865.7537351687495</v>
      </c>
      <c r="AB50" s="103">
        <f t="shared" si="20"/>
        <v>825.3156748378141</v>
      </c>
      <c r="AC50" s="103">
        <f t="shared" si="21"/>
        <v>762.2941586745092</v>
      </c>
      <c r="AD50" s="103">
        <f t="shared" si="22"/>
        <v>676.6094322688299</v>
      </c>
      <c r="AE50" s="51">
        <f t="shared" si="23"/>
        <v>30.529848258744988</v>
      </c>
      <c r="AF50" s="52">
        <f t="shared" si="24"/>
        <v>22.72579138342554</v>
      </c>
      <c r="AG50" s="52">
        <f t="shared" si="25"/>
        <v>16.098053821309794</v>
      </c>
      <c r="AH50" s="52">
        <f t="shared" si="26"/>
        <v>10.648492764022103</v>
      </c>
      <c r="AI50" s="53">
        <f t="shared" si="27"/>
        <v>6.381424221136947</v>
      </c>
      <c r="AJ50" s="24"/>
      <c r="BY50"/>
    </row>
    <row r="51" spans="1:77" ht="16.5">
      <c r="A51" s="97">
        <v>9</v>
      </c>
      <c r="B51" s="4">
        <v>-3.806029667621589</v>
      </c>
      <c r="C51" s="11">
        <v>263.26387622700736</v>
      </c>
      <c r="D51" s="4">
        <v>-0.904780138737695</v>
      </c>
      <c r="E51" s="4">
        <f t="shared" si="1"/>
        <v>3.9120952097654658</v>
      </c>
      <c r="F51" s="182">
        <f t="shared" si="2"/>
        <v>0.6343382779369314</v>
      </c>
      <c r="G51" s="58">
        <f t="shared" si="29"/>
        <v>43.87731270450122</v>
      </c>
      <c r="H51" s="60">
        <f t="shared" si="30"/>
        <v>0.15079668978961586</v>
      </c>
      <c r="I51" s="60">
        <f t="shared" si="31"/>
        <v>0.6520158682942443</v>
      </c>
      <c r="J51" s="41">
        <f t="shared" si="4"/>
        <v>3.9120952097654658</v>
      </c>
      <c r="K51" s="18">
        <f t="shared" si="5"/>
        <v>78.29065745025724</v>
      </c>
      <c r="L51" s="18">
        <f t="shared" si="6"/>
        <v>2805.767179505492</v>
      </c>
      <c r="M51" s="15">
        <f t="shared" si="7"/>
        <v>0.7119999928925685</v>
      </c>
      <c r="N51" s="18">
        <f t="shared" si="8"/>
        <v>708.5136179363718</v>
      </c>
      <c r="O51" s="18">
        <f t="shared" si="9"/>
        <v>804.2102479199515</v>
      </c>
      <c r="P51" s="11">
        <f t="shared" si="10"/>
        <v>17.381996320451687</v>
      </c>
      <c r="Q51" s="83">
        <f t="shared" si="11"/>
        <v>4414.875699125417</v>
      </c>
      <c r="R51" s="113">
        <f t="shared" si="28"/>
        <v>1.5418503902164214E-05</v>
      </c>
      <c r="S51" s="62">
        <f t="shared" si="12"/>
        <v>0.0680707781945352</v>
      </c>
      <c r="T51" s="24"/>
      <c r="U51" s="54">
        <f t="shared" si="13"/>
        <v>5.4905810926414675</v>
      </c>
      <c r="V51" s="55">
        <f t="shared" si="14"/>
        <v>4.6987094281754525</v>
      </c>
      <c r="W51" s="55">
        <f t="shared" si="15"/>
        <v>3.9120952097654658</v>
      </c>
      <c r="X51" s="55">
        <f t="shared" si="16"/>
        <v>3.1346988139862884</v>
      </c>
      <c r="Y51" s="56">
        <f t="shared" si="17"/>
        <v>2.3755869722736525</v>
      </c>
      <c r="Z51" s="103">
        <f t="shared" si="18"/>
        <v>883.7805917645246</v>
      </c>
      <c r="AA51" s="103">
        <f t="shared" si="19"/>
        <v>866.0760676452023</v>
      </c>
      <c r="AB51" s="103">
        <f t="shared" si="20"/>
        <v>826.218834521198</v>
      </c>
      <c r="AC51" s="103">
        <f t="shared" si="21"/>
        <v>764.2859376131167</v>
      </c>
      <c r="AD51" s="103">
        <f t="shared" si="22"/>
        <v>680.689808055716</v>
      </c>
      <c r="AE51" s="51">
        <f t="shared" si="23"/>
        <v>30.58250635135961</v>
      </c>
      <c r="AF51" s="52">
        <f t="shared" si="24"/>
        <v>22.805883093665948</v>
      </c>
      <c r="AG51" s="52">
        <f t="shared" si="25"/>
        <v>16.204125905466487</v>
      </c>
      <c r="AH51" s="52">
        <f t="shared" si="26"/>
        <v>10.779623221389127</v>
      </c>
      <c r="AI51" s="53">
        <f t="shared" si="27"/>
        <v>6.53784303037727</v>
      </c>
      <c r="AJ51" s="24"/>
      <c r="BY51"/>
    </row>
    <row r="52" spans="1:77" ht="16.5">
      <c r="A52" s="97">
        <v>10</v>
      </c>
      <c r="B52" s="4">
        <v>-3.7923207038698337</v>
      </c>
      <c r="C52" s="11">
        <v>263.63285404905287</v>
      </c>
      <c r="D52" s="4">
        <v>-1.0199893931805668</v>
      </c>
      <c r="E52" s="4">
        <f t="shared" si="1"/>
        <v>3.9270949419641807</v>
      </c>
      <c r="F52" s="182">
        <f t="shared" si="2"/>
        <v>0.6320534506449722</v>
      </c>
      <c r="G52" s="58">
        <f t="shared" si="29"/>
        <v>43.938809008175475</v>
      </c>
      <c r="H52" s="60">
        <f t="shared" si="30"/>
        <v>0.1699982321967611</v>
      </c>
      <c r="I52" s="60">
        <f t="shared" si="31"/>
        <v>0.6545158236606967</v>
      </c>
      <c r="J52" s="41">
        <f t="shared" si="4"/>
        <v>3.9270949419641803</v>
      </c>
      <c r="K52" s="18">
        <f t="shared" si="5"/>
        <v>77.72768188536672</v>
      </c>
      <c r="L52" s="18">
        <f t="shared" si="6"/>
        <v>2786.104241779246</v>
      </c>
      <c r="M52" s="15">
        <f t="shared" si="7"/>
        <v>0.904867902597494</v>
      </c>
      <c r="N52" s="18">
        <f t="shared" si="8"/>
        <v>712.3046040071256</v>
      </c>
      <c r="O52" s="18">
        <f t="shared" si="9"/>
        <v>805.6966699988395</v>
      </c>
      <c r="P52" s="11">
        <f t="shared" si="10"/>
        <v>17.502272775182437</v>
      </c>
      <c r="Q52" s="83">
        <f t="shared" si="11"/>
        <v>4400.240338348357</v>
      </c>
      <c r="R52" s="113">
        <f t="shared" si="28"/>
        <v>1.5418503902164214E-05</v>
      </c>
      <c r="S52" s="62">
        <f t="shared" si="12"/>
        <v>0.06784512282728453</v>
      </c>
      <c r="T52" s="24"/>
      <c r="U52" s="54">
        <f t="shared" si="13"/>
        <v>5.499483004695754</v>
      </c>
      <c r="V52" s="55">
        <f t="shared" si="14"/>
        <v>4.709964209716058</v>
      </c>
      <c r="W52" s="55">
        <f t="shared" si="15"/>
        <v>3.9270949419641803</v>
      </c>
      <c r="X52" s="55">
        <f t="shared" si="16"/>
        <v>3.155827751655776</v>
      </c>
      <c r="Y52" s="56">
        <f t="shared" si="17"/>
        <v>2.4073398600045035</v>
      </c>
      <c r="Z52" s="103">
        <f t="shared" si="18"/>
        <v>883.8534928644681</v>
      </c>
      <c r="AA52" s="103">
        <f t="shared" si="19"/>
        <v>866.4840408529734</v>
      </c>
      <c r="AB52" s="103">
        <f t="shared" si="20"/>
        <v>827.190233409216</v>
      </c>
      <c r="AC52" s="103">
        <f t="shared" si="21"/>
        <v>766.2760393110575</v>
      </c>
      <c r="AD52" s="103">
        <f t="shared" si="22"/>
        <v>684.6795435564828</v>
      </c>
      <c r="AE52" s="51">
        <f t="shared" si="23"/>
        <v>30.676376650119956</v>
      </c>
      <c r="AF52" s="52">
        <f t="shared" si="24"/>
        <v>22.908463621264232</v>
      </c>
      <c r="AG52" s="52">
        <f t="shared" si="25"/>
        <v>16.319542885954718</v>
      </c>
      <c r="AH52" s="52">
        <f t="shared" si="26"/>
        <v>10.91260124158503</v>
      </c>
      <c r="AI52" s="53">
        <f t="shared" si="27"/>
        <v>6.694379476988232</v>
      </c>
      <c r="AJ52" s="24"/>
      <c r="BY52"/>
    </row>
    <row r="53" spans="1:77" ht="16.5">
      <c r="A53" s="97">
        <v>11</v>
      </c>
      <c r="B53" s="4">
        <v>-3.769580488002884</v>
      </c>
      <c r="C53" s="11">
        <v>263.62759907671614</v>
      </c>
      <c r="D53" s="4">
        <v>-1.136715268302774</v>
      </c>
      <c r="E53" s="4">
        <f t="shared" si="1"/>
        <v>3.9372399795700423</v>
      </c>
      <c r="F53" s="182">
        <f t="shared" si="2"/>
        <v>0.6282634146671473</v>
      </c>
      <c r="G53" s="58">
        <f t="shared" si="29"/>
        <v>43.93793317945269</v>
      </c>
      <c r="H53" s="60">
        <f t="shared" si="30"/>
        <v>0.189452544717129</v>
      </c>
      <c r="I53" s="60">
        <f t="shared" si="31"/>
        <v>0.6562066632616737</v>
      </c>
      <c r="J53" s="41">
        <f t="shared" si="4"/>
        <v>3.9372399795700423</v>
      </c>
      <c r="K53" s="18">
        <f t="shared" si="5"/>
        <v>76.79830646363712</v>
      </c>
      <c r="L53" s="18">
        <f t="shared" si="6"/>
        <v>2753.404478955016</v>
      </c>
      <c r="M53" s="15">
        <f t="shared" si="7"/>
        <v>1.123821299684408</v>
      </c>
      <c r="N53" s="18">
        <f t="shared" si="8"/>
        <v>714.8705525476424</v>
      </c>
      <c r="O53" s="18">
        <f t="shared" si="9"/>
        <v>806.9903014905374</v>
      </c>
      <c r="P53" s="11">
        <f t="shared" si="10"/>
        <v>17.582275486610634</v>
      </c>
      <c r="Q53" s="83">
        <f t="shared" si="11"/>
        <v>4370.769736243128</v>
      </c>
      <c r="R53" s="113">
        <f t="shared" si="28"/>
        <v>1.5418503902164214E-05</v>
      </c>
      <c r="S53" s="62">
        <f t="shared" si="12"/>
        <v>0.06739073023372592</v>
      </c>
      <c r="T53" s="24"/>
      <c r="U53" s="54">
        <f t="shared" si="13"/>
        <v>5.500040784243102</v>
      </c>
      <c r="V53" s="55">
        <f t="shared" si="14"/>
        <v>4.7145252558584385</v>
      </c>
      <c r="W53" s="55">
        <f t="shared" si="15"/>
        <v>3.9372399795700423</v>
      </c>
      <c r="X53" s="55">
        <f t="shared" si="16"/>
        <v>3.174236827038962</v>
      </c>
      <c r="Y53" s="56">
        <f t="shared" si="17"/>
        <v>2.4389568918584996</v>
      </c>
      <c r="Z53" s="103">
        <f t="shared" si="18"/>
        <v>883.8579678426755</v>
      </c>
      <c r="AA53" s="103">
        <f t="shared" si="19"/>
        <v>866.6480816719993</v>
      </c>
      <c r="AB53" s="103">
        <f t="shared" si="20"/>
        <v>827.8425229706751</v>
      </c>
      <c r="AC53" s="103">
        <f t="shared" si="21"/>
        <v>767.9956556644535</v>
      </c>
      <c r="AD53" s="103">
        <f t="shared" si="22"/>
        <v>688.6072793028835</v>
      </c>
      <c r="AE53" s="51">
        <f t="shared" si="23"/>
        <v>30.682263185827107</v>
      </c>
      <c r="AF53" s="52">
        <f t="shared" si="24"/>
        <v>22.950100055246747</v>
      </c>
      <c r="AG53" s="52">
        <f t="shared" si="25"/>
        <v>16.397835684867793</v>
      </c>
      <c r="AH53" s="52">
        <f t="shared" si="26"/>
        <v>11.029119853837672</v>
      </c>
      <c r="AI53" s="53">
        <f t="shared" si="27"/>
        <v>6.852058653273845</v>
      </c>
      <c r="AJ53" s="24"/>
      <c r="BY53"/>
    </row>
    <row r="54" spans="1:77" ht="16.5">
      <c r="A54" s="97">
        <v>12</v>
      </c>
      <c r="B54" s="4">
        <v>-3.750797288381806</v>
      </c>
      <c r="C54" s="11">
        <v>263.1917600681051</v>
      </c>
      <c r="D54" s="4">
        <v>-1.2518761911161882</v>
      </c>
      <c r="E54" s="4">
        <f t="shared" si="1"/>
        <v>3.9541970482533975</v>
      </c>
      <c r="F54" s="182">
        <f t="shared" si="2"/>
        <v>0.6251328813969678</v>
      </c>
      <c r="G54" s="58">
        <f t="shared" si="29"/>
        <v>43.86529334468418</v>
      </c>
      <c r="H54" s="60">
        <f t="shared" si="30"/>
        <v>0.20864603185269803</v>
      </c>
      <c r="I54" s="60">
        <f t="shared" si="31"/>
        <v>0.6590328413755663</v>
      </c>
      <c r="J54" s="41">
        <f t="shared" si="4"/>
        <v>3.954197048253397</v>
      </c>
      <c r="K54" s="18">
        <f t="shared" si="5"/>
        <v>76.03486660041301</v>
      </c>
      <c r="L54" s="18">
        <f t="shared" si="6"/>
        <v>2726.37480634204</v>
      </c>
      <c r="M54" s="15">
        <f t="shared" si="7"/>
        <v>1.363065205266645</v>
      </c>
      <c r="N54" s="18">
        <f t="shared" si="8"/>
        <v>719.162887538268</v>
      </c>
      <c r="O54" s="18">
        <f t="shared" si="9"/>
        <v>808.8068325223887</v>
      </c>
      <c r="P54" s="11">
        <f t="shared" si="10"/>
        <v>17.711447597111725</v>
      </c>
      <c r="Q54" s="83">
        <f t="shared" si="11"/>
        <v>4349.453905805488</v>
      </c>
      <c r="R54" s="113">
        <f t="shared" si="28"/>
        <v>1.5418503902164214E-05</v>
      </c>
      <c r="S54" s="62">
        <f t="shared" si="12"/>
        <v>0.0670620720189453</v>
      </c>
      <c r="T54" s="24"/>
      <c r="U54" s="54">
        <f t="shared" si="13"/>
        <v>5.504102813390827</v>
      </c>
      <c r="V54" s="55">
        <f t="shared" si="14"/>
        <v>4.724209060907558</v>
      </c>
      <c r="W54" s="55">
        <f t="shared" si="15"/>
        <v>3.954197048253397</v>
      </c>
      <c r="X54" s="55">
        <f t="shared" si="16"/>
        <v>3.2012055410643705</v>
      </c>
      <c r="Y54" s="56">
        <f t="shared" si="17"/>
        <v>2.480781955419927</v>
      </c>
      <c r="Z54" s="103">
        <f t="shared" si="18"/>
        <v>883.8902265331277</v>
      </c>
      <c r="AA54" s="103">
        <f t="shared" si="19"/>
        <v>866.9938956347522</v>
      </c>
      <c r="AB54" s="103">
        <f t="shared" si="20"/>
        <v>828.92431546707</v>
      </c>
      <c r="AC54" s="103">
        <f t="shared" si="21"/>
        <v>770.4908464489173</v>
      </c>
      <c r="AD54" s="103">
        <f t="shared" si="22"/>
        <v>693.7348785280767</v>
      </c>
      <c r="AE54" s="51">
        <f t="shared" si="23"/>
        <v>30.725148853823413</v>
      </c>
      <c r="AF54" s="52">
        <f t="shared" si="24"/>
        <v>23.03862541979825</v>
      </c>
      <c r="AG54" s="52">
        <f t="shared" si="25"/>
        <v>16.529115047220355</v>
      </c>
      <c r="AH54" s="52">
        <f t="shared" si="26"/>
        <v>11.200923002198484</v>
      </c>
      <c r="AI54" s="53">
        <f t="shared" si="27"/>
        <v>7.06342566251813</v>
      </c>
      <c r="AJ54" s="24"/>
      <c r="BY54"/>
    </row>
    <row r="55" spans="1:77" ht="16.5">
      <c r="A55" s="97">
        <v>13</v>
      </c>
      <c r="B55" s="4">
        <v>-3.7288150133807854</v>
      </c>
      <c r="C55" s="11">
        <v>263.6190204189696</v>
      </c>
      <c r="D55" s="4">
        <v>-1.366276042544246</v>
      </c>
      <c r="E55" s="4">
        <f t="shared" si="1"/>
        <v>3.9712430835248944</v>
      </c>
      <c r="F55" s="182">
        <f t="shared" si="2"/>
        <v>0.6214691688967976</v>
      </c>
      <c r="G55" s="58">
        <f t="shared" si="29"/>
        <v>43.93650340316161</v>
      </c>
      <c r="H55" s="60">
        <f t="shared" si="30"/>
        <v>0.22771267375737428</v>
      </c>
      <c r="I55" s="60">
        <f t="shared" si="31"/>
        <v>0.661873847254149</v>
      </c>
      <c r="J55" s="41">
        <f t="shared" si="4"/>
        <v>3.9712430835248944</v>
      </c>
      <c r="K55" s="18">
        <f t="shared" si="5"/>
        <v>75.14624405938449</v>
      </c>
      <c r="L55" s="18">
        <f t="shared" si="6"/>
        <v>2695.2775145503997</v>
      </c>
      <c r="M55" s="15">
        <f t="shared" si="7"/>
        <v>1.6235691041904725</v>
      </c>
      <c r="N55" s="18">
        <f t="shared" si="8"/>
        <v>723.4820580662206</v>
      </c>
      <c r="O55" s="18">
        <f t="shared" si="9"/>
        <v>810.5232005170654</v>
      </c>
      <c r="P55" s="11">
        <f t="shared" si="10"/>
        <v>17.84970721679054</v>
      </c>
      <c r="Q55" s="83">
        <f t="shared" si="11"/>
        <v>4323.902293514051</v>
      </c>
      <c r="R55" s="113">
        <f t="shared" si="28"/>
        <v>1.5418503902164214E-05</v>
      </c>
      <c r="S55" s="62">
        <f t="shared" si="12"/>
        <v>0.06666810438512319</v>
      </c>
      <c r="T55" s="24"/>
      <c r="U55" s="54">
        <f t="shared" si="13"/>
        <v>5.512476473590646</v>
      </c>
      <c r="V55" s="55">
        <f t="shared" si="14"/>
        <v>4.736002666746734</v>
      </c>
      <c r="W55" s="55">
        <f t="shared" si="15"/>
        <v>3.9712430835248944</v>
      </c>
      <c r="X55" s="55">
        <f t="shared" si="16"/>
        <v>3.2265380795717866</v>
      </c>
      <c r="Y55" s="56">
        <f t="shared" si="17"/>
        <v>2.5197321903090417</v>
      </c>
      <c r="Z55" s="103">
        <f t="shared" si="18"/>
        <v>883.9548932181308</v>
      </c>
      <c r="AA55" s="103">
        <f t="shared" si="19"/>
        <v>867.4105173579163</v>
      </c>
      <c r="AB55" s="103">
        <f t="shared" si="20"/>
        <v>830.0010891481685</v>
      </c>
      <c r="AC55" s="103">
        <f t="shared" si="21"/>
        <v>772.8087470333229</v>
      </c>
      <c r="AD55" s="103">
        <f t="shared" si="22"/>
        <v>698.4407558277891</v>
      </c>
      <c r="AE55" s="51">
        <f t="shared" si="23"/>
        <v>30.813649611315892</v>
      </c>
      <c r="AF55" s="52">
        <f t="shared" si="24"/>
        <v>23.146666853554212</v>
      </c>
      <c r="AG55" s="52">
        <f t="shared" si="25"/>
        <v>16.6616075135114</v>
      </c>
      <c r="AH55" s="52">
        <f t="shared" si="26"/>
        <v>11.363501515453281</v>
      </c>
      <c r="AI55" s="53">
        <f t="shared" si="27"/>
        <v>7.263110590117919</v>
      </c>
      <c r="AJ55" s="24"/>
      <c r="BY55"/>
    </row>
    <row r="56" spans="1:77" ht="16.5">
      <c r="A56" s="97">
        <v>14</v>
      </c>
      <c r="B56" s="4">
        <v>-3.7020515869156476</v>
      </c>
      <c r="C56" s="11">
        <v>263.6692436575575</v>
      </c>
      <c r="D56" s="4">
        <v>-1.481646398790947</v>
      </c>
      <c r="E56" s="4">
        <f t="shared" si="1"/>
        <v>3.9875383387793084</v>
      </c>
      <c r="F56" s="182">
        <f t="shared" si="2"/>
        <v>0.6170085978192746</v>
      </c>
      <c r="G56" s="58">
        <f t="shared" si="29"/>
        <v>43.94487394292625</v>
      </c>
      <c r="H56" s="60">
        <f t="shared" si="30"/>
        <v>0.24694106646515787</v>
      </c>
      <c r="I56" s="60">
        <f t="shared" si="31"/>
        <v>0.6645897231298847</v>
      </c>
      <c r="J56" s="41">
        <f t="shared" si="4"/>
        <v>3.987538338779308</v>
      </c>
      <c r="K56" s="18">
        <f t="shared" si="5"/>
        <v>74.07139673195041</v>
      </c>
      <c r="L56" s="18">
        <f t="shared" si="6"/>
        <v>2657.481348769137</v>
      </c>
      <c r="M56" s="15">
        <f t="shared" si="7"/>
        <v>1.9093388598875698</v>
      </c>
      <c r="N56" s="18">
        <f t="shared" si="8"/>
        <v>727.6150099193073</v>
      </c>
      <c r="O56" s="18">
        <f t="shared" si="9"/>
        <v>812.2842760812231</v>
      </c>
      <c r="P56" s="11">
        <f t="shared" si="10"/>
        <v>17.979366643684706</v>
      </c>
      <c r="Q56" s="83">
        <f t="shared" si="11"/>
        <v>4291.34073700519</v>
      </c>
      <c r="R56" s="113">
        <f t="shared" si="28"/>
        <v>1.5418503902164214E-05</v>
      </c>
      <c r="S56" s="62">
        <f t="shared" si="12"/>
        <v>0.06616605389903078</v>
      </c>
      <c r="T56" s="24"/>
      <c r="U56" s="54">
        <f t="shared" si="13"/>
        <v>5.516709461473636</v>
      </c>
      <c r="V56" s="55">
        <f t="shared" si="14"/>
        <v>4.745277884631664</v>
      </c>
      <c r="W56" s="55">
        <f t="shared" si="15"/>
        <v>3.987538338779308</v>
      </c>
      <c r="X56" s="55">
        <f t="shared" si="16"/>
        <v>3.25307280657753</v>
      </c>
      <c r="Y56" s="56">
        <f t="shared" si="17"/>
        <v>2.561976628962967</v>
      </c>
      <c r="Z56" s="103">
        <f t="shared" si="18"/>
        <v>883.9866438061789</v>
      </c>
      <c r="AA56" s="103">
        <f t="shared" si="19"/>
        <v>867.7346770784412</v>
      </c>
      <c r="AB56" s="103">
        <f t="shared" si="20"/>
        <v>831.0204215055649</v>
      </c>
      <c r="AC56" s="103">
        <f t="shared" si="21"/>
        <v>775.2098096422017</v>
      </c>
      <c r="AD56" s="103">
        <f t="shared" si="22"/>
        <v>703.4698283737288</v>
      </c>
      <c r="AE56" s="51">
        <f t="shared" si="23"/>
        <v>30.85843610331868</v>
      </c>
      <c r="AF56" s="52">
        <f t="shared" si="24"/>
        <v>23.231814070038695</v>
      </c>
      <c r="AG56" s="52">
        <f t="shared" si="25"/>
        <v>16.788755933740493</v>
      </c>
      <c r="AH56" s="52">
        <f t="shared" si="26"/>
        <v>11.53504042247152</v>
      </c>
      <c r="AI56" s="53">
        <f t="shared" si="27"/>
        <v>7.482786688854148</v>
      </c>
      <c r="AJ56" s="24"/>
      <c r="BY56"/>
    </row>
    <row r="57" spans="1:77" ht="16.5">
      <c r="A57" s="97">
        <v>15</v>
      </c>
      <c r="B57" s="4">
        <v>-3.6712632223541757</v>
      </c>
      <c r="C57" s="11">
        <v>263.4356077556752</v>
      </c>
      <c r="D57" s="4">
        <v>-1.597122323990305</v>
      </c>
      <c r="E57" s="4">
        <f t="shared" si="1"/>
        <v>4.003620032620298</v>
      </c>
      <c r="F57" s="182">
        <f t="shared" si="2"/>
        <v>0.6118772037256959</v>
      </c>
      <c r="G57" s="58">
        <f t="shared" si="29"/>
        <v>43.905934625945875</v>
      </c>
      <c r="H57" s="60">
        <f t="shared" si="30"/>
        <v>0.2661870539983841</v>
      </c>
      <c r="I57" s="60">
        <f t="shared" si="31"/>
        <v>0.6672700054367164</v>
      </c>
      <c r="J57" s="41">
        <f t="shared" si="4"/>
        <v>4.003620032620298</v>
      </c>
      <c r="K57" s="18">
        <f t="shared" si="5"/>
        <v>72.84448025529633</v>
      </c>
      <c r="L57" s="18">
        <f t="shared" si="6"/>
        <v>2614.224241690915</v>
      </c>
      <c r="M57" s="15">
        <f t="shared" si="7"/>
        <v>2.2185551665055305</v>
      </c>
      <c r="N57" s="18">
        <f t="shared" si="8"/>
        <v>731.6976179611132</v>
      </c>
      <c r="O57" s="18">
        <f t="shared" si="9"/>
        <v>814.0963243128909</v>
      </c>
      <c r="P57" s="11">
        <f t="shared" si="10"/>
        <v>18.10537028458966</v>
      </c>
      <c r="Q57" s="83">
        <f t="shared" si="11"/>
        <v>4253.186589671311</v>
      </c>
      <c r="R57" s="113">
        <f t="shared" si="28"/>
        <v>1.5418503902164214E-05</v>
      </c>
      <c r="S57" s="62">
        <f t="shared" si="12"/>
        <v>0.0655777740294796</v>
      </c>
      <c r="T57" s="24"/>
      <c r="U57" s="54">
        <f t="shared" si="13"/>
        <v>5.5179927758783265</v>
      </c>
      <c r="V57" s="55">
        <f t="shared" si="14"/>
        <v>4.752909540725818</v>
      </c>
      <c r="W57" s="55">
        <f t="shared" si="15"/>
        <v>4.003620032620298</v>
      </c>
      <c r="X57" s="55">
        <f t="shared" si="16"/>
        <v>3.2809628258292682</v>
      </c>
      <c r="Y57" s="56">
        <f t="shared" si="17"/>
        <v>2.6071785897685547</v>
      </c>
      <c r="Z57" s="103">
        <f t="shared" si="18"/>
        <v>883.9961450427645</v>
      </c>
      <c r="AA57" s="103">
        <f t="shared" si="19"/>
        <v>867.9990874403355</v>
      </c>
      <c r="AB57" s="103">
        <f t="shared" si="20"/>
        <v>832.0168045228679</v>
      </c>
      <c r="AC57" s="103">
        <f t="shared" si="21"/>
        <v>777.7039929319981</v>
      </c>
      <c r="AD57" s="103">
        <f t="shared" si="22"/>
        <v>708.7655916264883</v>
      </c>
      <c r="AE57" s="51">
        <f t="shared" si="23"/>
        <v>30.872020422442173</v>
      </c>
      <c r="AF57" s="52">
        <f t="shared" si="24"/>
        <v>23.301989983689765</v>
      </c>
      <c r="AG57" s="52">
        <f t="shared" si="25"/>
        <v>16.914708995764133</v>
      </c>
      <c r="AH57" s="52">
        <f t="shared" si="26"/>
        <v>11.716714015381138</v>
      </c>
      <c r="AI57" s="53">
        <f t="shared" si="27"/>
        <v>7.721418005671092</v>
      </c>
      <c r="AJ57" s="24"/>
      <c r="BY57"/>
    </row>
    <row r="58" spans="1:77" ht="16.5">
      <c r="A58" s="97">
        <v>16</v>
      </c>
      <c r="B58" s="4">
        <v>-3.640030576772361</v>
      </c>
      <c r="C58" s="11">
        <v>263.0157739667392</v>
      </c>
      <c r="D58" s="4">
        <v>-1.7101575321874196</v>
      </c>
      <c r="E58" s="4">
        <f t="shared" si="1"/>
        <v>4.02174854817343</v>
      </c>
      <c r="F58" s="182">
        <f t="shared" si="2"/>
        <v>0.6066717627953935</v>
      </c>
      <c r="G58" s="58">
        <f t="shared" si="29"/>
        <v>43.835962327789865</v>
      </c>
      <c r="H58" s="60">
        <f t="shared" si="30"/>
        <v>0.28502625536456994</v>
      </c>
      <c r="I58" s="60">
        <f t="shared" si="31"/>
        <v>0.6702914246955716</v>
      </c>
      <c r="J58" s="41">
        <f t="shared" si="4"/>
        <v>4.02174854817343</v>
      </c>
      <c r="K58" s="18">
        <f t="shared" si="5"/>
        <v>71.61032837092576</v>
      </c>
      <c r="L58" s="18">
        <f t="shared" si="6"/>
        <v>2570.6401198025737</v>
      </c>
      <c r="M58" s="15">
        <f t="shared" si="7"/>
        <v>2.543701271859433</v>
      </c>
      <c r="N58" s="18">
        <f t="shared" si="8"/>
        <v>736.3043652737059</v>
      </c>
      <c r="O58" s="18">
        <f t="shared" si="9"/>
        <v>816.0478994951344</v>
      </c>
      <c r="P58" s="11">
        <f t="shared" si="10"/>
        <v>18.246284273307253</v>
      </c>
      <c r="Q58" s="83">
        <f t="shared" si="11"/>
        <v>4215.392698487507</v>
      </c>
      <c r="R58" s="113">
        <f t="shared" si="28"/>
        <v>1.5418503902164214E-05</v>
      </c>
      <c r="S58" s="62">
        <f t="shared" si="12"/>
        <v>0.06499504877078416</v>
      </c>
      <c r="T58" s="24"/>
      <c r="U58" s="54">
        <f t="shared" si="13"/>
        <v>5.519617994106458</v>
      </c>
      <c r="V58" s="55">
        <f t="shared" si="14"/>
        <v>4.761714776327854</v>
      </c>
      <c r="W58" s="55">
        <f t="shared" si="15"/>
        <v>4.02174854817343</v>
      </c>
      <c r="X58" s="55">
        <f t="shared" si="16"/>
        <v>3.311764502764651</v>
      </c>
      <c r="Y58" s="56">
        <f t="shared" si="17"/>
        <v>2.655917133912452</v>
      </c>
      <c r="Z58" s="103">
        <f t="shared" si="18"/>
        <v>884.0080944357181</v>
      </c>
      <c r="AA58" s="103">
        <f t="shared" si="19"/>
        <v>868.3015694226164</v>
      </c>
      <c r="AB58" s="103">
        <f t="shared" si="20"/>
        <v>833.1285905768227</v>
      </c>
      <c r="AC58" s="103">
        <f t="shared" si="21"/>
        <v>780.4235113911241</v>
      </c>
      <c r="AD58" s="103">
        <f t="shared" si="22"/>
        <v>714.3777316493906</v>
      </c>
      <c r="AE58" s="51">
        <f t="shared" si="23"/>
        <v>30.88922818589509</v>
      </c>
      <c r="AF58" s="52">
        <f t="shared" si="24"/>
        <v>23.383088323886255</v>
      </c>
      <c r="AG58" s="52">
        <f t="shared" si="25"/>
        <v>17.05725395276695</v>
      </c>
      <c r="AH58" s="52">
        <f t="shared" si="26"/>
        <v>11.91898932021854</v>
      </c>
      <c r="AI58" s="53">
        <f t="shared" si="27"/>
        <v>7.982861583769415</v>
      </c>
      <c r="AJ58" s="24"/>
      <c r="BY58"/>
    </row>
    <row r="59" spans="1:77" ht="16.5">
      <c r="A59" s="97">
        <v>17</v>
      </c>
      <c r="B59" s="4">
        <v>-3.6017598680124934</v>
      </c>
      <c r="C59" s="11">
        <v>263.17342299251334</v>
      </c>
      <c r="D59" s="4">
        <v>-1.824839399169398</v>
      </c>
      <c r="E59" s="4">
        <f t="shared" si="1"/>
        <v>4.037661820854528</v>
      </c>
      <c r="F59" s="182">
        <f t="shared" si="2"/>
        <v>0.6002933113354155</v>
      </c>
      <c r="G59" s="58">
        <f t="shared" si="29"/>
        <v>43.8622371654189</v>
      </c>
      <c r="H59" s="60">
        <f t="shared" si="30"/>
        <v>0.3041398998615663</v>
      </c>
      <c r="I59" s="60">
        <f t="shared" si="31"/>
        <v>0.6729436368090881</v>
      </c>
      <c r="J59" s="41">
        <f t="shared" si="4"/>
        <v>4.037661820854528</v>
      </c>
      <c r="K59" s="18">
        <f t="shared" si="5"/>
        <v>70.11244478960508</v>
      </c>
      <c r="L59" s="18">
        <f t="shared" si="6"/>
        <v>2518.0023050504424</v>
      </c>
      <c r="M59" s="15">
        <f t="shared" si="7"/>
        <v>2.896297504490811</v>
      </c>
      <c r="N59" s="18">
        <f t="shared" si="8"/>
        <v>740.3521031138017</v>
      </c>
      <c r="O59" s="18">
        <f t="shared" si="9"/>
        <v>817.8292400355671</v>
      </c>
      <c r="P59" s="11">
        <f t="shared" si="10"/>
        <v>18.37565368800931</v>
      </c>
      <c r="Q59" s="83">
        <f t="shared" si="11"/>
        <v>4167.568044181916</v>
      </c>
      <c r="R59" s="113">
        <f t="shared" si="28"/>
        <v>1.5418503902164214E-05</v>
      </c>
      <c r="S59" s="62">
        <f t="shared" si="12"/>
        <v>0.06425766415175375</v>
      </c>
      <c r="T59" s="24"/>
      <c r="U59" s="54">
        <f t="shared" si="13"/>
        <v>5.520996385390908</v>
      </c>
      <c r="V59" s="55">
        <f t="shared" si="14"/>
        <v>4.769160034516729</v>
      </c>
      <c r="W59" s="55">
        <f t="shared" si="15"/>
        <v>4.037661820854528</v>
      </c>
      <c r="X59" s="55">
        <f t="shared" si="16"/>
        <v>3.3398918727652798</v>
      </c>
      <c r="Y59" s="56">
        <f t="shared" si="17"/>
        <v>2.702106893030584</v>
      </c>
      <c r="Z59" s="103">
        <f t="shared" si="18"/>
        <v>884.0181561796613</v>
      </c>
      <c r="AA59" s="103">
        <f t="shared" si="19"/>
        <v>868.5551690781479</v>
      </c>
      <c r="AB59" s="103">
        <f t="shared" si="20"/>
        <v>834.0945594478989</v>
      </c>
      <c r="AC59" s="103">
        <f t="shared" si="21"/>
        <v>782.8748654600821</v>
      </c>
      <c r="AD59" s="103">
        <f t="shared" si="22"/>
        <v>719.6034500120451</v>
      </c>
      <c r="AE59" s="51">
        <f t="shared" si="23"/>
        <v>30.903826298107155</v>
      </c>
      <c r="AF59" s="52">
        <f t="shared" si="24"/>
        <v>23.451770394295714</v>
      </c>
      <c r="AG59" s="52">
        <f t="shared" si="25"/>
        <v>17.182870450959282</v>
      </c>
      <c r="AH59" s="52">
        <f t="shared" si="26"/>
        <v>12.105201822965036</v>
      </c>
      <c r="AI59" s="53">
        <f t="shared" si="27"/>
        <v>8.234599473719362</v>
      </c>
      <c r="AJ59" s="24"/>
      <c r="BY59"/>
    </row>
    <row r="60" spans="1:77" ht="16.5">
      <c r="A60" s="97">
        <v>18</v>
      </c>
      <c r="B60" s="4">
        <v>-3.566116754235953</v>
      </c>
      <c r="C60" s="11">
        <v>264.320601002243</v>
      </c>
      <c r="D60" s="4">
        <v>-1.939372403251443</v>
      </c>
      <c r="E60" s="4">
        <f t="shared" si="1"/>
        <v>4.059353892349821</v>
      </c>
      <c r="F60" s="182">
        <f t="shared" si="2"/>
        <v>0.5943527923726588</v>
      </c>
      <c r="G60" s="58">
        <f t="shared" si="29"/>
        <v>44.053433500373835</v>
      </c>
      <c r="H60" s="60">
        <f t="shared" si="30"/>
        <v>0.3232287338752404</v>
      </c>
      <c r="I60" s="60">
        <f t="shared" si="31"/>
        <v>0.6765589820583036</v>
      </c>
      <c r="J60" s="41">
        <f t="shared" si="4"/>
        <v>4.059353892349821</v>
      </c>
      <c r="K60" s="18">
        <f t="shared" si="5"/>
        <v>68.73164166891891</v>
      </c>
      <c r="L60" s="18">
        <f t="shared" si="6"/>
        <v>2469.870241893338</v>
      </c>
      <c r="M60" s="15">
        <f t="shared" si="7"/>
        <v>3.271269277330835</v>
      </c>
      <c r="N60" s="18">
        <f t="shared" si="8"/>
        <v>745.8756053472338</v>
      </c>
      <c r="O60" s="18">
        <f t="shared" si="9"/>
        <v>819.8310728747228</v>
      </c>
      <c r="P60" s="11">
        <f t="shared" si="10"/>
        <v>18.560383258119035</v>
      </c>
      <c r="Q60" s="83">
        <f t="shared" si="11"/>
        <v>4126.140214319664</v>
      </c>
      <c r="R60" s="113">
        <f t="shared" si="28"/>
        <v>1.5418503902164214E-05</v>
      </c>
      <c r="S60" s="62">
        <f t="shared" si="12"/>
        <v>0.06361890899536442</v>
      </c>
      <c r="T60" s="24"/>
      <c r="U60" s="54">
        <f t="shared" si="13"/>
        <v>5.533081020728833</v>
      </c>
      <c r="V60" s="55">
        <f t="shared" si="14"/>
        <v>4.7847513893187905</v>
      </c>
      <c r="W60" s="55">
        <f t="shared" si="15"/>
        <v>4.059353892349821</v>
      </c>
      <c r="X60" s="55">
        <f t="shared" si="16"/>
        <v>3.371722123662071</v>
      </c>
      <c r="Y60" s="56">
        <f t="shared" si="17"/>
        <v>2.750329802979628</v>
      </c>
      <c r="Z60" s="103">
        <f t="shared" si="18"/>
        <v>884.1035066671473</v>
      </c>
      <c r="AA60" s="103">
        <f t="shared" si="19"/>
        <v>869.0798189758754</v>
      </c>
      <c r="AB60" s="103">
        <f t="shared" si="20"/>
        <v>835.3963281173574</v>
      </c>
      <c r="AC60" s="103">
        <f t="shared" si="21"/>
        <v>785.6121412918519</v>
      </c>
      <c r="AD60" s="103">
        <f t="shared" si="22"/>
        <v>724.963569321382</v>
      </c>
      <c r="AE60" s="51">
        <f t="shared" si="23"/>
        <v>31.031958080618413</v>
      </c>
      <c r="AF60" s="52">
        <f t="shared" si="24"/>
        <v>23.595924644140556</v>
      </c>
      <c r="AG60" s="52">
        <f t="shared" si="25"/>
        <v>17.354841678517513</v>
      </c>
      <c r="AH60" s="52">
        <f t="shared" si="26"/>
        <v>12.317655067685948</v>
      </c>
      <c r="AI60" s="53">
        <f t="shared" si="27"/>
        <v>8.501536819632747</v>
      </c>
      <c r="AJ60" s="24"/>
      <c r="BY60"/>
    </row>
    <row r="61" spans="1:77" ht="16.5">
      <c r="A61" s="97">
        <v>19</v>
      </c>
      <c r="B61" s="4">
        <v>-3.5238632241710928</v>
      </c>
      <c r="C61" s="11">
        <v>264.3600479795125</v>
      </c>
      <c r="D61" s="4">
        <v>-2.050431858611276</v>
      </c>
      <c r="E61" s="4">
        <f t="shared" si="1"/>
        <v>4.076994337679853</v>
      </c>
      <c r="F61" s="182">
        <f t="shared" si="2"/>
        <v>0.5873105373618488</v>
      </c>
      <c r="G61" s="58">
        <f t="shared" si="29"/>
        <v>44.06000799658542</v>
      </c>
      <c r="H61" s="60">
        <f t="shared" si="30"/>
        <v>0.3417386431018793</v>
      </c>
      <c r="I61" s="60">
        <f t="shared" si="31"/>
        <v>0.6794990562799755</v>
      </c>
      <c r="J61" s="41">
        <f t="shared" si="4"/>
        <v>4.076994337679853</v>
      </c>
      <c r="K61" s="18">
        <f t="shared" si="5"/>
        <v>67.112541909559</v>
      </c>
      <c r="L61" s="18">
        <f t="shared" si="6"/>
        <v>2412.921771924972</v>
      </c>
      <c r="M61" s="15">
        <f t="shared" si="7"/>
        <v>3.656659774104214</v>
      </c>
      <c r="N61" s="18">
        <f t="shared" si="8"/>
        <v>750.3723742760504</v>
      </c>
      <c r="O61" s="18">
        <f t="shared" si="9"/>
        <v>821.720268200738</v>
      </c>
      <c r="P61" s="11">
        <f t="shared" si="10"/>
        <v>18.7035924237234</v>
      </c>
      <c r="Q61" s="83">
        <f t="shared" si="11"/>
        <v>4074.4872085091465</v>
      </c>
      <c r="R61" s="113">
        <f t="shared" si="28"/>
        <v>1.5418503902164214E-05</v>
      </c>
      <c r="S61" s="62">
        <f t="shared" si="12"/>
        <v>0.06282249692371646</v>
      </c>
      <c r="T61" s="24"/>
      <c r="U61" s="54">
        <f t="shared" si="13"/>
        <v>5.533934792946031</v>
      </c>
      <c r="V61" s="55">
        <f t="shared" si="14"/>
        <v>4.792717365719872</v>
      </c>
      <c r="W61" s="55">
        <f t="shared" si="15"/>
        <v>4.076994337679853</v>
      </c>
      <c r="X61" s="55">
        <f t="shared" si="16"/>
        <v>3.402890468113965</v>
      </c>
      <c r="Y61" s="56">
        <f t="shared" si="17"/>
        <v>2.800621694052007</v>
      </c>
      <c r="Z61" s="103">
        <f t="shared" si="18"/>
        <v>884.1093422649457</v>
      </c>
      <c r="AA61" s="103">
        <f t="shared" si="19"/>
        <v>869.3445204922454</v>
      </c>
      <c r="AB61" s="103">
        <f t="shared" si="20"/>
        <v>836.442218972398</v>
      </c>
      <c r="AC61" s="103">
        <f t="shared" si="21"/>
        <v>788.2547491129843</v>
      </c>
      <c r="AD61" s="103">
        <f t="shared" si="22"/>
        <v>730.4505101611168</v>
      </c>
      <c r="AE61" s="51">
        <f t="shared" si="23"/>
        <v>31.041020506863166</v>
      </c>
      <c r="AF61" s="52">
        <f t="shared" si="24"/>
        <v>23.669746075466655</v>
      </c>
      <c r="AG61" s="52">
        <f t="shared" si="25"/>
        <v>17.495319937588725</v>
      </c>
      <c r="AH61" s="52">
        <f t="shared" si="26"/>
        <v>12.52746665672027</v>
      </c>
      <c r="AI61" s="53">
        <f t="shared" si="27"/>
        <v>8.784408941978167</v>
      </c>
      <c r="AJ61" s="24"/>
      <c r="BY61"/>
    </row>
    <row r="62" spans="1:77" ht="16.5">
      <c r="A62" s="97">
        <v>20</v>
      </c>
      <c r="B62" s="4">
        <v>-3.4728165035969756</v>
      </c>
      <c r="C62" s="11">
        <v>265.0003703788108</v>
      </c>
      <c r="D62" s="4">
        <v>-2.162115839912708</v>
      </c>
      <c r="E62" s="4">
        <f t="shared" si="1"/>
        <v>4.0908678019287</v>
      </c>
      <c r="F62" s="182">
        <f t="shared" si="2"/>
        <v>0.5788027505994959</v>
      </c>
      <c r="G62" s="58">
        <f t="shared" si="29"/>
        <v>44.16672839646847</v>
      </c>
      <c r="H62" s="60">
        <f t="shared" si="30"/>
        <v>0.36035263998545125</v>
      </c>
      <c r="I62" s="60">
        <f t="shared" si="31"/>
        <v>0.68181130032145</v>
      </c>
      <c r="J62" s="41">
        <f t="shared" si="4"/>
        <v>4.0908678019287</v>
      </c>
      <c r="K62" s="18">
        <f t="shared" si="5"/>
        <v>65.18223909971354</v>
      </c>
      <c r="L62" s="18">
        <f t="shared" si="6"/>
        <v>2345.259911679827</v>
      </c>
      <c r="M62" s="15">
        <f t="shared" si="7"/>
        <v>4.065854088506381</v>
      </c>
      <c r="N62" s="18">
        <f t="shared" si="8"/>
        <v>753.9119833822105</v>
      </c>
      <c r="O62" s="18">
        <f t="shared" si="9"/>
        <v>823.3689176734276</v>
      </c>
      <c r="P62" s="11">
        <f t="shared" si="10"/>
        <v>18.822880685446766</v>
      </c>
      <c r="Q62" s="83">
        <f t="shared" si="11"/>
        <v>4010.6117866091317</v>
      </c>
      <c r="R62" s="113">
        <f t="shared" si="28"/>
        <v>1.5418503902164214E-05</v>
      </c>
      <c r="S62" s="62">
        <f t="shared" si="12"/>
        <v>0.06183763348189869</v>
      </c>
      <c r="T62" s="24"/>
      <c r="U62" s="54">
        <f t="shared" si="13"/>
        <v>5.532866095022787</v>
      </c>
      <c r="V62" s="55">
        <f t="shared" si="14"/>
        <v>4.797678315832567</v>
      </c>
      <c r="W62" s="55">
        <f t="shared" si="15"/>
        <v>4.0908678019287</v>
      </c>
      <c r="X62" s="55">
        <f t="shared" si="16"/>
        <v>3.4300224018792584</v>
      </c>
      <c r="Y62" s="56">
        <f t="shared" si="17"/>
        <v>2.847328596389923</v>
      </c>
      <c r="Z62" s="103">
        <f t="shared" si="18"/>
        <v>884.1020335924998</v>
      </c>
      <c r="AA62" s="103">
        <f t="shared" si="19"/>
        <v>869.5082220577041</v>
      </c>
      <c r="AB62" s="103">
        <f t="shared" si="20"/>
        <v>837.2567504011993</v>
      </c>
      <c r="AC62" s="103">
        <f t="shared" si="21"/>
        <v>790.524804520497</v>
      </c>
      <c r="AD62" s="103">
        <f t="shared" si="22"/>
        <v>735.4527777952384</v>
      </c>
      <c r="AE62" s="51">
        <f t="shared" si="23"/>
        <v>31.029676944127953</v>
      </c>
      <c r="AF62" s="52">
        <f t="shared" si="24"/>
        <v>23.715777666940497</v>
      </c>
      <c r="AG62" s="52">
        <f t="shared" si="25"/>
        <v>17.606195655672487</v>
      </c>
      <c r="AH62" s="52">
        <f t="shared" si="26"/>
        <v>12.711537837659376</v>
      </c>
      <c r="AI62" s="53">
        <f t="shared" si="27"/>
        <v>9.051215322833508</v>
      </c>
      <c r="AJ62" s="24"/>
      <c r="BY62"/>
    </row>
    <row r="63" spans="1:77" ht="16.5">
      <c r="A63" s="97">
        <v>21</v>
      </c>
      <c r="B63" s="4">
        <v>-3.4247840831767498</v>
      </c>
      <c r="C63" s="11">
        <v>266.0689096058721</v>
      </c>
      <c r="D63" s="4">
        <v>-2.2725679260601312</v>
      </c>
      <c r="E63" s="4">
        <f t="shared" si="1"/>
        <v>4.1101959801131205</v>
      </c>
      <c r="F63" s="182">
        <f t="shared" si="2"/>
        <v>0.5707973471961248</v>
      </c>
      <c r="G63" s="58">
        <f t="shared" si="29"/>
        <v>44.344818267645344</v>
      </c>
      <c r="H63" s="60">
        <f t="shared" si="30"/>
        <v>0.3787613210100219</v>
      </c>
      <c r="I63" s="60">
        <f t="shared" si="31"/>
        <v>0.6850326633521867</v>
      </c>
      <c r="J63" s="41">
        <f t="shared" si="4"/>
        <v>4.1101959801131205</v>
      </c>
      <c r="K63" s="18">
        <f t="shared" si="5"/>
        <v>63.39164101365796</v>
      </c>
      <c r="L63" s="18">
        <f t="shared" si="6"/>
        <v>2282.6823734058657</v>
      </c>
      <c r="M63" s="15">
        <f t="shared" si="7"/>
        <v>4.491874542728454</v>
      </c>
      <c r="N63" s="18">
        <f t="shared" si="8"/>
        <v>758.8477858725962</v>
      </c>
      <c r="O63" s="18">
        <f t="shared" si="9"/>
        <v>825.2642133655233</v>
      </c>
      <c r="P63" s="11">
        <f t="shared" si="10"/>
        <v>18.99024777224537</v>
      </c>
      <c r="Q63" s="83">
        <f t="shared" si="11"/>
        <v>3953.668135972617</v>
      </c>
      <c r="R63" s="113">
        <f t="shared" si="28"/>
        <v>1.5418503902164214E-05</v>
      </c>
      <c r="S63" s="62">
        <f t="shared" si="12"/>
        <v>0.060959647582356113</v>
      </c>
      <c r="T63" s="24"/>
      <c r="U63" s="54">
        <f t="shared" si="13"/>
        <v>5.539082865396064</v>
      </c>
      <c r="V63" s="55">
        <f t="shared" si="14"/>
        <v>4.808958980502878</v>
      </c>
      <c r="W63" s="55">
        <f t="shared" si="15"/>
        <v>4.1101959801131205</v>
      </c>
      <c r="X63" s="55">
        <f t="shared" si="16"/>
        <v>3.461836585695606</v>
      </c>
      <c r="Y63" s="56">
        <f t="shared" si="17"/>
        <v>2.8979115116799097</v>
      </c>
      <c r="Z63" s="103">
        <f t="shared" si="18"/>
        <v>884.1439861322218</v>
      </c>
      <c r="AA63" s="103">
        <f t="shared" si="19"/>
        <v>869.8771886578318</v>
      </c>
      <c r="AB63" s="103">
        <f t="shared" si="20"/>
        <v>838.3797775837238</v>
      </c>
      <c r="AC63" s="103">
        <f t="shared" si="21"/>
        <v>793.1507530831975</v>
      </c>
      <c r="AD63" s="103">
        <f t="shared" si="22"/>
        <v>740.7693613706425</v>
      </c>
      <c r="AE63" s="51">
        <f t="shared" si="23"/>
        <v>31.09569304098676</v>
      </c>
      <c r="AF63" s="52">
        <f t="shared" si="24"/>
        <v>23.820614275373288</v>
      </c>
      <c r="AG63" s="52">
        <f t="shared" si="25"/>
        <v>17.761245573053138</v>
      </c>
      <c r="AH63" s="52">
        <f t="shared" si="26"/>
        <v>12.929071270049938</v>
      </c>
      <c r="AI63" s="53">
        <f t="shared" si="27"/>
        <v>9.344614701763714</v>
      </c>
      <c r="AJ63" s="24"/>
      <c r="BY63"/>
    </row>
    <row r="64" spans="1:77" ht="16.5">
      <c r="A64" s="97">
        <v>22</v>
      </c>
      <c r="B64" s="4">
        <v>-3.3694970470507766</v>
      </c>
      <c r="C64" s="11">
        <v>268.12629665596774</v>
      </c>
      <c r="D64" s="4">
        <v>-2.3808539872059007</v>
      </c>
      <c r="E64" s="4">
        <f t="shared" si="1"/>
        <v>4.125769753449426</v>
      </c>
      <c r="F64" s="182">
        <f t="shared" si="2"/>
        <v>0.5615828411751295</v>
      </c>
      <c r="G64" s="58">
        <f t="shared" si="29"/>
        <v>44.68771610932795</v>
      </c>
      <c r="H64" s="60">
        <f t="shared" si="30"/>
        <v>0.3968089978676501</v>
      </c>
      <c r="I64" s="60">
        <f t="shared" si="31"/>
        <v>0.6876282922415711</v>
      </c>
      <c r="J64" s="41">
        <f t="shared" si="4"/>
        <v>4.125769753449426</v>
      </c>
      <c r="K64" s="18">
        <f t="shared" si="5"/>
        <v>61.36147093336707</v>
      </c>
      <c r="L64" s="18">
        <f t="shared" si="6"/>
        <v>2212.0696368841996</v>
      </c>
      <c r="M64" s="15">
        <f t="shared" si="7"/>
        <v>4.930141631982768</v>
      </c>
      <c r="N64" s="18">
        <f t="shared" si="8"/>
        <v>762.8286214584967</v>
      </c>
      <c r="O64" s="18">
        <f t="shared" si="9"/>
        <v>826.883091256522</v>
      </c>
      <c r="P64" s="11">
        <f t="shared" si="10"/>
        <v>19.137375686170213</v>
      </c>
      <c r="Q64" s="83">
        <f t="shared" si="11"/>
        <v>3887.210337850738</v>
      </c>
      <c r="R64" s="113">
        <f t="shared" si="28"/>
        <v>1.5418503902164214E-05</v>
      </c>
      <c r="S64" s="62">
        <f t="shared" si="12"/>
        <v>0.05993496776268468</v>
      </c>
      <c r="T64" s="24"/>
      <c r="U64" s="54">
        <f t="shared" si="13"/>
        <v>5.545780502743425</v>
      </c>
      <c r="V64" s="55">
        <f t="shared" si="14"/>
        <v>4.818409560001042</v>
      </c>
      <c r="W64" s="55">
        <f t="shared" si="15"/>
        <v>4.125769753449426</v>
      </c>
      <c r="X64" s="55">
        <f t="shared" si="16"/>
        <v>3.488609679559357</v>
      </c>
      <c r="Y64" s="56">
        <f t="shared" si="17"/>
        <v>2.9431845000646377</v>
      </c>
      <c r="Z64" s="103">
        <f t="shared" si="18"/>
        <v>884.187662038898</v>
      </c>
      <c r="AA64" s="103">
        <f t="shared" si="19"/>
        <v>870.1827977919606</v>
      </c>
      <c r="AB64" s="103">
        <f t="shared" si="20"/>
        <v>839.2747101077496</v>
      </c>
      <c r="AC64" s="103">
        <f t="shared" si="21"/>
        <v>795.3306896587178</v>
      </c>
      <c r="AD64" s="103">
        <f t="shared" si="22"/>
        <v>745.4395966852842</v>
      </c>
      <c r="AE64" s="51">
        <f t="shared" si="23"/>
        <v>31.16689372704249</v>
      </c>
      <c r="AF64" s="52">
        <f t="shared" si="24"/>
        <v>23.908620263603336</v>
      </c>
      <c r="AG64" s="52">
        <f t="shared" si="25"/>
        <v>17.88666950916141</v>
      </c>
      <c r="AH64" s="52">
        <f t="shared" si="26"/>
        <v>13.11355458345538</v>
      </c>
      <c r="AI64" s="53">
        <f t="shared" si="27"/>
        <v>9.611140347588442</v>
      </c>
      <c r="AJ64" s="24"/>
      <c r="BY64"/>
    </row>
    <row r="65" spans="1:77" ht="16.5">
      <c r="A65" s="97">
        <v>23</v>
      </c>
      <c r="B65" s="4">
        <v>-3.3099181316683417</v>
      </c>
      <c r="C65" s="11">
        <v>270.21249169600577</v>
      </c>
      <c r="D65" s="4">
        <v>-2.486364489840012</v>
      </c>
      <c r="E65" s="4">
        <f t="shared" si="1"/>
        <v>4.13975439062322</v>
      </c>
      <c r="F65" s="182">
        <f t="shared" si="2"/>
        <v>0.5516530219447237</v>
      </c>
      <c r="G65" s="58">
        <f t="shared" si="29"/>
        <v>45.03541528266763</v>
      </c>
      <c r="H65" s="60">
        <f t="shared" si="30"/>
        <v>0.414394081640002</v>
      </c>
      <c r="I65" s="60">
        <f t="shared" si="31"/>
        <v>0.68995906510387</v>
      </c>
      <c r="J65" s="41">
        <f t="shared" si="4"/>
        <v>4.13975439062322</v>
      </c>
      <c r="K65" s="18">
        <f t="shared" si="5"/>
        <v>59.21068774327299</v>
      </c>
      <c r="L65" s="18">
        <f t="shared" si="6"/>
        <v>2137.2312269230474</v>
      </c>
      <c r="M65" s="15">
        <f t="shared" si="7"/>
        <v>5.376794785988217</v>
      </c>
      <c r="N65" s="18">
        <f t="shared" si="8"/>
        <v>766.4061171846448</v>
      </c>
      <c r="O65" s="18">
        <f t="shared" si="9"/>
        <v>828.4286959552185</v>
      </c>
      <c r="P65" s="11">
        <f t="shared" si="10"/>
        <v>19.27259105927806</v>
      </c>
      <c r="Q65" s="83">
        <f t="shared" si="11"/>
        <v>3815.9261136514497</v>
      </c>
      <c r="R65" s="113">
        <f t="shared" si="28"/>
        <v>1.5418503902164214E-05</v>
      </c>
      <c r="S65" s="62">
        <f t="shared" si="12"/>
        <v>0.0588358716737052</v>
      </c>
      <c r="T65" s="24"/>
      <c r="U65" s="54">
        <f t="shared" si="13"/>
        <v>5.549986758257297</v>
      </c>
      <c r="V65" s="55">
        <f t="shared" si="14"/>
        <v>4.8257338919425115</v>
      </c>
      <c r="W65" s="55">
        <f t="shared" si="15"/>
        <v>4.13975439062322</v>
      </c>
      <c r="X65" s="55">
        <f t="shared" si="16"/>
        <v>3.5145311882747863</v>
      </c>
      <c r="Y65" s="56">
        <f t="shared" si="17"/>
        <v>2.98844387129129</v>
      </c>
      <c r="Z65" s="103">
        <f t="shared" si="18"/>
        <v>884.2142846282101</v>
      </c>
      <c r="AA65" s="103">
        <f t="shared" si="19"/>
        <v>870.4174552839801</v>
      </c>
      <c r="AB65" s="103">
        <f t="shared" si="20"/>
        <v>840.0707617240543</v>
      </c>
      <c r="AC65" s="103">
        <f t="shared" si="21"/>
        <v>797.4152944695077</v>
      </c>
      <c r="AD65" s="103">
        <f t="shared" si="22"/>
        <v>750.0256836703404</v>
      </c>
      <c r="AE65" s="51">
        <f t="shared" si="23"/>
        <v>31.211650728500288</v>
      </c>
      <c r="AF65" s="52">
        <f t="shared" si="24"/>
        <v>23.97693728808214</v>
      </c>
      <c r="AG65" s="52">
        <f t="shared" si="25"/>
        <v>17.99966921950434</v>
      </c>
      <c r="AH65" s="52">
        <f t="shared" si="26"/>
        <v>13.293405591463749</v>
      </c>
      <c r="AI65" s="53">
        <f t="shared" si="27"/>
        <v>9.881292468839778</v>
      </c>
      <c r="AJ65" s="24"/>
      <c r="BY65"/>
    </row>
    <row r="66" spans="1:77" ht="16.5">
      <c r="A66" s="97">
        <v>24</v>
      </c>
      <c r="B66" s="4">
        <v>-3.244705516921435</v>
      </c>
      <c r="C66" s="11">
        <v>272.512009503866</v>
      </c>
      <c r="D66" s="4">
        <v>-2.5889469307652457</v>
      </c>
      <c r="E66" s="4">
        <f t="shared" si="1"/>
        <v>4.150995073697292</v>
      </c>
      <c r="F66" s="182">
        <f t="shared" si="2"/>
        <v>0.5407842528202391</v>
      </c>
      <c r="G66" s="58">
        <f t="shared" si="29"/>
        <v>45.41866825064434</v>
      </c>
      <c r="H66" s="60">
        <f t="shared" si="30"/>
        <v>0.43149115512754094</v>
      </c>
      <c r="I66" s="60">
        <f t="shared" si="31"/>
        <v>0.691832512282882</v>
      </c>
      <c r="J66" s="41">
        <f t="shared" si="4"/>
        <v>4.150995073697292</v>
      </c>
      <c r="K66" s="18">
        <f t="shared" si="5"/>
        <v>56.900512230929515</v>
      </c>
      <c r="L66" s="18">
        <f t="shared" si="6"/>
        <v>2056.8774866933218</v>
      </c>
      <c r="M66" s="15">
        <f t="shared" si="7"/>
        <v>5.82961895262222</v>
      </c>
      <c r="N66" s="18">
        <f t="shared" si="8"/>
        <v>769.2836169787647</v>
      </c>
      <c r="O66" s="18">
        <f t="shared" si="9"/>
        <v>829.835040363437</v>
      </c>
      <c r="P66" s="11">
        <f t="shared" si="10"/>
        <v>19.38819969584679</v>
      </c>
      <c r="Q66" s="83">
        <f t="shared" si="11"/>
        <v>3738.114474914922</v>
      </c>
      <c r="R66" s="113">
        <f t="shared" si="28"/>
        <v>1.5418503902164214E-05</v>
      </c>
      <c r="S66" s="62">
        <f t="shared" si="12"/>
        <v>0.05763613261821226</v>
      </c>
      <c r="T66" s="24"/>
      <c r="U66" s="54">
        <f t="shared" si="13"/>
        <v>5.551392964276201</v>
      </c>
      <c r="V66" s="55">
        <f t="shared" si="14"/>
        <v>4.83016029389042</v>
      </c>
      <c r="W66" s="55">
        <f t="shared" si="15"/>
        <v>4.150995073697292</v>
      </c>
      <c r="X66" s="55">
        <f t="shared" si="16"/>
        <v>3.5382055841013695</v>
      </c>
      <c r="Y66" s="56">
        <f t="shared" si="17"/>
        <v>3.0323034850087764</v>
      </c>
      <c r="Z66" s="103">
        <f t="shared" si="18"/>
        <v>884.2230460852588</v>
      </c>
      <c r="AA66" s="103">
        <f t="shared" si="19"/>
        <v>870.5583400978358</v>
      </c>
      <c r="AB66" s="103">
        <f t="shared" si="20"/>
        <v>840.7054339929123</v>
      </c>
      <c r="AC66" s="103">
        <f t="shared" si="21"/>
        <v>799.2968885946133</v>
      </c>
      <c r="AD66" s="103">
        <f t="shared" si="22"/>
        <v>754.391493046564</v>
      </c>
      <c r="AE66" s="51">
        <f t="shared" si="23"/>
        <v>31.226620716741873</v>
      </c>
      <c r="AF66" s="52">
        <f t="shared" si="24"/>
        <v>24.018271192905818</v>
      </c>
      <c r="AG66" s="52">
        <f t="shared" si="25"/>
        <v>18.090753532878214</v>
      </c>
      <c r="AH66" s="52">
        <f t="shared" si="26"/>
        <v>13.458727640222751</v>
      </c>
      <c r="AI66" s="53">
        <f t="shared" si="27"/>
        <v>10.146625396485309</v>
      </c>
      <c r="AJ66" s="24"/>
      <c r="BY66"/>
    </row>
    <row r="67" spans="1:77" ht="16.5">
      <c r="A67" s="97">
        <v>25</v>
      </c>
      <c r="B67" s="4">
        <v>-3.176386618340704</v>
      </c>
      <c r="C67" s="11">
        <v>276.26258343058134</v>
      </c>
      <c r="D67" s="4">
        <v>-2.6881395134157433</v>
      </c>
      <c r="E67" s="4">
        <f t="shared" si="1"/>
        <v>4.161192856953511</v>
      </c>
      <c r="F67" s="182">
        <f t="shared" si="2"/>
        <v>0.5293977697234507</v>
      </c>
      <c r="G67" s="58">
        <f t="shared" si="29"/>
        <v>46.043763905096895</v>
      </c>
      <c r="H67" s="60">
        <f t="shared" si="30"/>
        <v>0.4480232522359572</v>
      </c>
      <c r="I67" s="60">
        <f t="shared" si="31"/>
        <v>0.6935321428255851</v>
      </c>
      <c r="J67" s="41">
        <f t="shared" si="4"/>
        <v>4.161192856953511</v>
      </c>
      <c r="K67" s="18">
        <f t="shared" si="5"/>
        <v>54.5296006427513</v>
      </c>
      <c r="L67" s="18">
        <f t="shared" si="6"/>
        <v>1974.9867136588496</v>
      </c>
      <c r="M67" s="15">
        <f t="shared" si="7"/>
        <v>6.284887112954443</v>
      </c>
      <c r="N67" s="18">
        <f t="shared" si="8"/>
        <v>771.8956425492529</v>
      </c>
      <c r="O67" s="18">
        <f t="shared" si="9"/>
        <v>831.1020024844278</v>
      </c>
      <c r="P67" s="11">
        <f t="shared" si="10"/>
        <v>19.509836942855024</v>
      </c>
      <c r="Q67" s="83">
        <f t="shared" si="11"/>
        <v>3658.3086833910916</v>
      </c>
      <c r="R67" s="113">
        <f t="shared" si="28"/>
        <v>1.5418503902164214E-05</v>
      </c>
      <c r="S67" s="62">
        <f t="shared" si="12"/>
        <v>0.056405646710186774</v>
      </c>
      <c r="T67" s="24"/>
      <c r="U67" s="54">
        <f t="shared" si="13"/>
        <v>5.558568282295476</v>
      </c>
      <c r="V67" s="55">
        <f t="shared" si="14"/>
        <v>4.8366784164334025</v>
      </c>
      <c r="W67" s="55">
        <f t="shared" si="15"/>
        <v>4.161192856953511</v>
      </c>
      <c r="X67" s="55">
        <f t="shared" si="16"/>
        <v>3.5586352742653826</v>
      </c>
      <c r="Y67" s="56">
        <f t="shared" si="17"/>
        <v>3.0722199093566744</v>
      </c>
      <c r="Z67" s="103">
        <f t="shared" si="18"/>
        <v>884.2666693606352</v>
      </c>
      <c r="AA67" s="103">
        <f t="shared" si="19"/>
        <v>870.7645274372143</v>
      </c>
      <c r="AB67" s="103">
        <f t="shared" si="20"/>
        <v>841.2772267609936</v>
      </c>
      <c r="AC67" s="103">
        <f t="shared" si="21"/>
        <v>800.9035201089464</v>
      </c>
      <c r="AD67" s="103">
        <f t="shared" si="22"/>
        <v>758.2980687543497</v>
      </c>
      <c r="AE67" s="51">
        <f t="shared" si="23"/>
        <v>31.303062400213598</v>
      </c>
      <c r="AF67" s="52">
        <f t="shared" si="24"/>
        <v>24.079202195724758</v>
      </c>
      <c r="AG67" s="52">
        <f t="shared" si="25"/>
        <v>18.173584904112737</v>
      </c>
      <c r="AH67" s="52">
        <f t="shared" si="26"/>
        <v>13.602206492343848</v>
      </c>
      <c r="AI67" s="53">
        <f t="shared" si="27"/>
        <v>10.391128721880165</v>
      </c>
      <c r="AJ67" s="24"/>
      <c r="BY67"/>
    </row>
    <row r="68" spans="1:77" ht="16.5">
      <c r="A68" s="97">
        <v>26</v>
      </c>
      <c r="B68" s="4">
        <v>-3.103661088373279</v>
      </c>
      <c r="C68" s="11">
        <v>281.1840083138635</v>
      </c>
      <c r="D68" s="4">
        <v>-2.7791500681620103</v>
      </c>
      <c r="E68" s="4">
        <f t="shared" si="1"/>
        <v>4.166099765109726</v>
      </c>
      <c r="F68" s="182">
        <f t="shared" si="2"/>
        <v>0.5172768480622132</v>
      </c>
      <c r="G68" s="58">
        <f t="shared" si="29"/>
        <v>46.864001385643924</v>
      </c>
      <c r="H68" s="60">
        <f t="shared" si="30"/>
        <v>0.4631916780270017</v>
      </c>
      <c r="I68" s="60">
        <f t="shared" si="31"/>
        <v>0.6943499608516209</v>
      </c>
      <c r="J68" s="41">
        <f t="shared" si="4"/>
        <v>4.166099765109726</v>
      </c>
      <c r="K68" s="18">
        <f t="shared" si="5"/>
        <v>52.061201202702165</v>
      </c>
      <c r="L68" s="18">
        <f t="shared" si="6"/>
        <v>1890.1733486994035</v>
      </c>
      <c r="M68" s="15">
        <f t="shared" si="7"/>
        <v>6.7176576745905425</v>
      </c>
      <c r="N68" s="18">
        <f t="shared" si="8"/>
        <v>773.1529871398221</v>
      </c>
      <c r="O68" s="18">
        <f t="shared" si="9"/>
        <v>832.0311528450696</v>
      </c>
      <c r="P68" s="11">
        <f t="shared" si="10"/>
        <v>19.600723345369392</v>
      </c>
      <c r="Q68" s="83">
        <f t="shared" si="11"/>
        <v>3573.7370709069573</v>
      </c>
      <c r="R68" s="113">
        <f t="shared" si="28"/>
        <v>1.5418503902164214E-05</v>
      </c>
      <c r="S68" s="62">
        <f t="shared" si="12"/>
        <v>0.055101678973087834</v>
      </c>
      <c r="T68" s="24"/>
      <c r="U68" s="54">
        <f t="shared" si="13"/>
        <v>5.56616421763864</v>
      </c>
      <c r="V68" s="55">
        <f t="shared" si="14"/>
        <v>4.840506730936657</v>
      </c>
      <c r="W68" s="55">
        <f t="shared" si="15"/>
        <v>4.166099765109726</v>
      </c>
      <c r="X68" s="55">
        <f t="shared" si="16"/>
        <v>3.57209037113193</v>
      </c>
      <c r="Y68" s="56">
        <f t="shared" si="17"/>
        <v>3.1049690034365063</v>
      </c>
      <c r="Z68" s="103">
        <f t="shared" si="18"/>
        <v>884.310876562679</v>
      </c>
      <c r="AA68" s="103">
        <f t="shared" si="19"/>
        <v>870.8849213254939</v>
      </c>
      <c r="AB68" s="103">
        <f t="shared" si="20"/>
        <v>841.5510046651307</v>
      </c>
      <c r="AC68" s="103">
        <f t="shared" si="21"/>
        <v>801.9530261460237</v>
      </c>
      <c r="AD68" s="103">
        <f t="shared" si="22"/>
        <v>761.4559355260211</v>
      </c>
      <c r="AE68" s="51">
        <f t="shared" si="23"/>
        <v>31.384086597268574</v>
      </c>
      <c r="AF68" s="52">
        <f t="shared" si="24"/>
        <v>24.115024872454786</v>
      </c>
      <c r="AG68" s="52">
        <f t="shared" si="25"/>
        <v>18.213508254623346</v>
      </c>
      <c r="AH68" s="52">
        <f t="shared" si="26"/>
        <v>13.697114826194493</v>
      </c>
      <c r="AI68" s="53">
        <f t="shared" si="27"/>
        <v>10.593882176305756</v>
      </c>
      <c r="AJ68" s="24"/>
      <c r="BY68"/>
    </row>
    <row r="69" spans="1:77" ht="16.5">
      <c r="A69" s="97">
        <v>27</v>
      </c>
      <c r="B69" s="4">
        <v>-3.0237338568309724</v>
      </c>
      <c r="C69" s="11">
        <v>287.6155962752834</v>
      </c>
      <c r="D69" s="4">
        <v>-2.8623362248566395</v>
      </c>
      <c r="E69" s="4">
        <f t="shared" si="1"/>
        <v>4.163644449406369</v>
      </c>
      <c r="F69" s="182">
        <f t="shared" si="2"/>
        <v>0.503955642805162</v>
      </c>
      <c r="G69" s="58">
        <f t="shared" si="29"/>
        <v>47.93593271254723</v>
      </c>
      <c r="H69" s="60">
        <f t="shared" si="30"/>
        <v>0.47705603747610664</v>
      </c>
      <c r="I69" s="60">
        <f t="shared" si="31"/>
        <v>0.693940741567728</v>
      </c>
      <c r="J69" s="41">
        <f t="shared" si="4"/>
        <v>4.163644449406369</v>
      </c>
      <c r="K69" s="18">
        <f t="shared" si="5"/>
        <v>49.41430905211275</v>
      </c>
      <c r="L69" s="18">
        <f t="shared" si="6"/>
        <v>1799.7574479287596</v>
      </c>
      <c r="M69" s="15">
        <f t="shared" si="7"/>
        <v>7.125825219463664</v>
      </c>
      <c r="N69" s="18">
        <f t="shared" si="8"/>
        <v>772.5237968161007</v>
      </c>
      <c r="O69" s="18">
        <f t="shared" si="9"/>
        <v>832.5472306687789</v>
      </c>
      <c r="P69" s="11">
        <f t="shared" si="10"/>
        <v>19.648079793875016</v>
      </c>
      <c r="Q69" s="83">
        <f t="shared" si="11"/>
        <v>3481.0166894790905</v>
      </c>
      <c r="R69" s="113">
        <f t="shared" si="28"/>
        <v>1.5418503902164214E-05</v>
      </c>
      <c r="S69" s="62">
        <f t="shared" si="12"/>
        <v>0.05367206941023211</v>
      </c>
      <c r="T69" s="24"/>
      <c r="U69" s="54">
        <f t="shared" si="13"/>
        <v>5.57328040650781</v>
      </c>
      <c r="V69" s="55">
        <f t="shared" si="14"/>
        <v>4.840013576855613</v>
      </c>
      <c r="W69" s="55">
        <f t="shared" si="15"/>
        <v>4.163644449406369</v>
      </c>
      <c r="X69" s="55">
        <f t="shared" si="16"/>
        <v>3.5765997148606483</v>
      </c>
      <c r="Y69" s="56">
        <f t="shared" si="17"/>
        <v>3.1295563075223733</v>
      </c>
      <c r="Z69" s="103">
        <f t="shared" si="18"/>
        <v>884.350450680432</v>
      </c>
      <c r="AA69" s="103">
        <f t="shared" si="19"/>
        <v>870.8694418324252</v>
      </c>
      <c r="AB69" s="103">
        <f t="shared" si="20"/>
        <v>841.4141217817689</v>
      </c>
      <c r="AC69" s="103">
        <f t="shared" si="21"/>
        <v>802.3032260042003</v>
      </c>
      <c r="AD69" s="103">
        <f t="shared" si="22"/>
        <v>763.7989130450677</v>
      </c>
      <c r="AE69" s="51">
        <f t="shared" si="23"/>
        <v>31.460088151538486</v>
      </c>
      <c r="AF69" s="52">
        <f t="shared" si="24"/>
        <v>24.11040879525541</v>
      </c>
      <c r="AG69" s="52">
        <f t="shared" si="25"/>
        <v>18.193525987577747</v>
      </c>
      <c r="AH69" s="52">
        <f t="shared" si="26"/>
        <v>13.728995704932</v>
      </c>
      <c r="AI69" s="53">
        <f t="shared" si="27"/>
        <v>10.74738033007144</v>
      </c>
      <c r="AJ69" s="24"/>
      <c r="BY69"/>
    </row>
    <row r="70" spans="1:77" ht="16.5">
      <c r="A70" s="97">
        <v>28</v>
      </c>
      <c r="B70" s="4">
        <v>-2.9433261496191037</v>
      </c>
      <c r="C70" s="11">
        <v>293.71604892488523</v>
      </c>
      <c r="D70" s="4">
        <v>-2.932044770675551</v>
      </c>
      <c r="E70" s="4">
        <f t="shared" si="1"/>
        <v>4.154522278226158</v>
      </c>
      <c r="F70" s="182">
        <f t="shared" si="2"/>
        <v>0.4905543582698506</v>
      </c>
      <c r="G70" s="58">
        <f t="shared" si="29"/>
        <v>48.95267482081421</v>
      </c>
      <c r="H70" s="60">
        <f t="shared" si="30"/>
        <v>0.4886741284459251</v>
      </c>
      <c r="I70" s="60">
        <f t="shared" si="31"/>
        <v>0.6924203797043595</v>
      </c>
      <c r="J70" s="41">
        <f t="shared" si="4"/>
        <v>4.154522278226158</v>
      </c>
      <c r="K70" s="18">
        <f t="shared" si="5"/>
        <v>46.82118265928017</v>
      </c>
      <c r="L70" s="18">
        <f t="shared" si="6"/>
        <v>1711.1503188909512</v>
      </c>
      <c r="M70" s="15">
        <f t="shared" si="7"/>
        <v>7.477132332289334</v>
      </c>
      <c r="N70" s="18">
        <f t="shared" si="8"/>
        <v>770.1869023431644</v>
      </c>
      <c r="O70" s="18">
        <f t="shared" si="9"/>
        <v>832.7325267086387</v>
      </c>
      <c r="P70" s="11">
        <f t="shared" si="10"/>
        <v>19.63940843989139</v>
      </c>
      <c r="Q70" s="83">
        <f t="shared" si="11"/>
        <v>3388.0074713742147</v>
      </c>
      <c r="R70" s="113">
        <f t="shared" si="28"/>
        <v>1.5418503902164214E-05</v>
      </c>
      <c r="S70" s="62">
        <f t="shared" si="12"/>
        <v>0.05223800641794484</v>
      </c>
      <c r="T70" s="24"/>
      <c r="U70" s="54">
        <f t="shared" si="13"/>
        <v>5.57269228995973</v>
      </c>
      <c r="V70" s="55">
        <f t="shared" si="14"/>
        <v>4.832326195816747</v>
      </c>
      <c r="W70" s="55">
        <f t="shared" si="15"/>
        <v>4.154522278226158</v>
      </c>
      <c r="X70" s="55">
        <f t="shared" si="16"/>
        <v>3.575043503382686</v>
      </c>
      <c r="Y70" s="56">
        <f t="shared" si="17"/>
        <v>3.1486534479330412</v>
      </c>
      <c r="Z70" s="103">
        <f t="shared" si="18"/>
        <v>884.3472475903188</v>
      </c>
      <c r="AA70" s="103">
        <f t="shared" si="19"/>
        <v>870.627022181908</v>
      </c>
      <c r="AB70" s="103">
        <f t="shared" si="20"/>
        <v>840.9036352811453</v>
      </c>
      <c r="AC70" s="103">
        <f t="shared" si="21"/>
        <v>802.1824560281544</v>
      </c>
      <c r="AD70" s="103">
        <f t="shared" si="22"/>
        <v>765.6022724616677</v>
      </c>
      <c r="AE70" s="51">
        <f t="shared" si="23"/>
        <v>31.45380353940151</v>
      </c>
      <c r="AF70" s="52">
        <f t="shared" si="24"/>
        <v>24.038509381543467</v>
      </c>
      <c r="AG70" s="52">
        <f t="shared" si="25"/>
        <v>18.11938192458624</v>
      </c>
      <c r="AH70" s="52">
        <f t="shared" si="26"/>
        <v>13.717989195014637</v>
      </c>
      <c r="AI70" s="53">
        <f t="shared" si="27"/>
        <v>10.867358158911083</v>
      </c>
      <c r="AJ70" s="24"/>
      <c r="BY70"/>
    </row>
    <row r="71" spans="1:77" ht="16.5">
      <c r="A71" s="97">
        <v>29</v>
      </c>
      <c r="B71" s="4">
        <v>-2.8741355361107566</v>
      </c>
      <c r="C71" s="11">
        <v>297.04201378813184</v>
      </c>
      <c r="D71" s="4">
        <v>-2.9929470254361243</v>
      </c>
      <c r="E71" s="4">
        <f t="shared" si="1"/>
        <v>4.1495044254707825</v>
      </c>
      <c r="F71" s="182">
        <f t="shared" si="2"/>
        <v>0.47902258935179276</v>
      </c>
      <c r="G71" s="58">
        <f t="shared" si="29"/>
        <v>49.50700229802197</v>
      </c>
      <c r="H71" s="60">
        <f t="shared" si="30"/>
        <v>0.4988245042393541</v>
      </c>
      <c r="I71" s="60">
        <f t="shared" si="31"/>
        <v>0.691584070911797</v>
      </c>
      <c r="J71" s="41">
        <f t="shared" si="4"/>
        <v>4.1495044254707825</v>
      </c>
      <c r="K71" s="18">
        <f t="shared" si="5"/>
        <v>44.64574664119067</v>
      </c>
      <c r="L71" s="18">
        <f t="shared" si="6"/>
        <v>1636.0677272132004</v>
      </c>
      <c r="M71" s="15">
        <f t="shared" si="7"/>
        <v>7.790977175441044</v>
      </c>
      <c r="N71" s="18">
        <f t="shared" si="8"/>
        <v>768.9019265819209</v>
      </c>
      <c r="O71" s="18">
        <f t="shared" si="9"/>
        <v>833.1827423386409</v>
      </c>
      <c r="P71" s="11">
        <f t="shared" si="10"/>
        <v>19.63596408241102</v>
      </c>
      <c r="Q71" s="83">
        <f t="shared" si="11"/>
        <v>3310.2250840328047</v>
      </c>
      <c r="R71" s="113">
        <f t="shared" si="28"/>
        <v>1.5418503902164214E-05</v>
      </c>
      <c r="S71" s="62">
        <f t="shared" si="12"/>
        <v>0.051038718375201665</v>
      </c>
      <c r="T71" s="24"/>
      <c r="U71" s="54">
        <f t="shared" si="13"/>
        <v>5.563727729108106</v>
      </c>
      <c r="V71" s="55">
        <f t="shared" si="14"/>
        <v>4.823097157629169</v>
      </c>
      <c r="W71" s="55">
        <f t="shared" si="15"/>
        <v>4.1495044254707825</v>
      </c>
      <c r="X71" s="55">
        <f t="shared" si="16"/>
        <v>3.580981513336752</v>
      </c>
      <c r="Y71" s="56">
        <f t="shared" si="17"/>
        <v>3.1744906768652617</v>
      </c>
      <c r="Z71" s="103">
        <f t="shared" si="18"/>
        <v>884.2969176345015</v>
      </c>
      <c r="AA71" s="103">
        <f t="shared" si="19"/>
        <v>870.3332000659861</v>
      </c>
      <c r="AB71" s="103">
        <f t="shared" si="20"/>
        <v>840.6215345467022</v>
      </c>
      <c r="AC71" s="103">
        <f t="shared" si="21"/>
        <v>802.6427843048322</v>
      </c>
      <c r="AD71" s="103">
        <f t="shared" si="22"/>
        <v>768.019275141182</v>
      </c>
      <c r="AE71" s="51">
        <f t="shared" si="23"/>
        <v>31.358085729879022</v>
      </c>
      <c r="AF71" s="52">
        <f t="shared" si="24"/>
        <v>23.952332213078257</v>
      </c>
      <c r="AG71" s="52">
        <f t="shared" si="25"/>
        <v>18.078661522248655</v>
      </c>
      <c r="AH71" s="52">
        <f t="shared" si="26"/>
        <v>13.760010087288785</v>
      </c>
      <c r="AI71" s="53">
        <f t="shared" si="27"/>
        <v>11.030730859560379</v>
      </c>
      <c r="AJ71" s="24"/>
      <c r="BY71"/>
    </row>
    <row r="72" spans="1:77" ht="16.5">
      <c r="A72" s="97">
        <v>30</v>
      </c>
      <c r="B72" s="4">
        <v>-2.814667499304406</v>
      </c>
      <c r="C72" s="11">
        <v>297.5604234248999</v>
      </c>
      <c r="D72" s="4">
        <v>-3.051174456936324</v>
      </c>
      <c r="E72" s="4">
        <f t="shared" si="1"/>
        <v>4.151146672703963</v>
      </c>
      <c r="F72" s="182">
        <f t="shared" si="2"/>
        <v>0.46911124988406766</v>
      </c>
      <c r="G72" s="58">
        <f t="shared" si="29"/>
        <v>49.59340390414998</v>
      </c>
      <c r="H72" s="60">
        <f t="shared" si="30"/>
        <v>0.508529076156054</v>
      </c>
      <c r="I72" s="60">
        <f t="shared" si="31"/>
        <v>0.691857778783994</v>
      </c>
      <c r="J72" s="41">
        <f t="shared" si="4"/>
        <v>4.151146672703963</v>
      </c>
      <c r="K72" s="18">
        <f t="shared" si="5"/>
        <v>42.817351323191126</v>
      </c>
      <c r="L72" s="18">
        <f t="shared" si="6"/>
        <v>1571.9684852960595</v>
      </c>
      <c r="M72" s="15">
        <f t="shared" si="7"/>
        <v>8.097071086107393</v>
      </c>
      <c r="N72" s="18">
        <f t="shared" si="8"/>
        <v>769.3224366184487</v>
      </c>
      <c r="O72" s="18">
        <f t="shared" si="9"/>
        <v>834.0217146056896</v>
      </c>
      <c r="P72" s="11">
        <f t="shared" si="10"/>
        <v>19.656954989190318</v>
      </c>
      <c r="Q72" s="83">
        <f t="shared" si="11"/>
        <v>3245.884013918687</v>
      </c>
      <c r="R72" s="113">
        <f t="shared" si="28"/>
        <v>1.5418503902164214E-05</v>
      </c>
      <c r="S72" s="62">
        <f t="shared" si="12"/>
        <v>0.05004667533457772</v>
      </c>
      <c r="T72" s="24"/>
      <c r="U72" s="54">
        <f t="shared" si="13"/>
        <v>5.548159419882915</v>
      </c>
      <c r="V72" s="55">
        <f t="shared" si="14"/>
        <v>4.814530624162555</v>
      </c>
      <c r="W72" s="55">
        <f t="shared" si="15"/>
        <v>4.151146672703963</v>
      </c>
      <c r="X72" s="55">
        <f t="shared" si="16"/>
        <v>3.597084048273246</v>
      </c>
      <c r="Y72" s="56">
        <f t="shared" si="17"/>
        <v>3.209468801393939</v>
      </c>
      <c r="Z72" s="103">
        <f t="shared" si="18"/>
        <v>884.2027953476061</v>
      </c>
      <c r="AA72" s="103">
        <f t="shared" si="19"/>
        <v>870.0577482294681</v>
      </c>
      <c r="AB72" s="103">
        <f t="shared" si="20"/>
        <v>840.7139620215662</v>
      </c>
      <c r="AC72" s="103">
        <f t="shared" si="21"/>
        <v>803.8843867340023</v>
      </c>
      <c r="AD72" s="103">
        <f t="shared" si="22"/>
        <v>771.2496806958051</v>
      </c>
      <c r="AE72" s="51">
        <f t="shared" si="23"/>
        <v>31.192202854487814</v>
      </c>
      <c r="AF72" s="52">
        <f t="shared" si="24"/>
        <v>23.87247916262605</v>
      </c>
      <c r="AG72" s="52">
        <f t="shared" si="25"/>
        <v>18.091983516242674</v>
      </c>
      <c r="AH72" s="52">
        <f t="shared" si="26"/>
        <v>13.874282266368077</v>
      </c>
      <c r="AI72" s="53">
        <f t="shared" si="27"/>
        <v>11.253827146226957</v>
      </c>
      <c r="AJ72" s="24"/>
      <c r="BY72"/>
    </row>
    <row r="73" spans="1:77" ht="16.5">
      <c r="A73" s="97">
        <v>31</v>
      </c>
      <c r="B73" s="4">
        <v>-2.758965456209907</v>
      </c>
      <c r="C73" s="11">
        <v>297.69170629424355</v>
      </c>
      <c r="D73" s="4">
        <v>-3.1063009406105677</v>
      </c>
      <c r="E73" s="4">
        <f t="shared" si="1"/>
        <v>4.154635474045543</v>
      </c>
      <c r="F73" s="182">
        <f t="shared" si="2"/>
        <v>0.45982757603498453</v>
      </c>
      <c r="G73" s="58">
        <f t="shared" si="29"/>
        <v>49.61528438237392</v>
      </c>
      <c r="H73" s="60">
        <f t="shared" si="30"/>
        <v>0.5177168234350946</v>
      </c>
      <c r="I73" s="60">
        <f t="shared" si="31"/>
        <v>0.6924392456742572</v>
      </c>
      <c r="J73" s="41">
        <f t="shared" si="4"/>
        <v>4.154635474045543</v>
      </c>
      <c r="K73" s="18">
        <f t="shared" si="5"/>
        <v>41.13941648206809</v>
      </c>
      <c r="L73" s="18">
        <f t="shared" si="6"/>
        <v>1512.9924661477623</v>
      </c>
      <c r="M73" s="15">
        <f t="shared" si="7"/>
        <v>8.39229861306871</v>
      </c>
      <c r="N73" s="18">
        <f t="shared" si="8"/>
        <v>770.2158935939509</v>
      </c>
      <c r="O73" s="18">
        <f t="shared" si="9"/>
        <v>834.9162534481609</v>
      </c>
      <c r="P73" s="11">
        <f t="shared" si="10"/>
        <v>19.688684760238463</v>
      </c>
      <c r="Q73" s="83">
        <f t="shared" si="11"/>
        <v>3187.3450130452497</v>
      </c>
      <c r="R73" s="113">
        <f t="shared" si="28"/>
        <v>1.5418503902164214E-05</v>
      </c>
      <c r="S73" s="62">
        <f t="shared" si="12"/>
        <v>0.04914409152118183</v>
      </c>
      <c r="T73" s="24"/>
      <c r="U73" s="54">
        <f t="shared" si="13"/>
        <v>5.533148947290656</v>
      </c>
      <c r="V73" s="55">
        <f t="shared" si="14"/>
        <v>4.807316892310977</v>
      </c>
      <c r="W73" s="55">
        <f t="shared" si="15"/>
        <v>4.154635474045543</v>
      </c>
      <c r="X73" s="55">
        <f t="shared" si="16"/>
        <v>3.6149464629785597</v>
      </c>
      <c r="Y73" s="56">
        <f t="shared" si="17"/>
        <v>3.245122759944396</v>
      </c>
      <c r="Z73" s="103">
        <f t="shared" si="18"/>
        <v>884.1039718895031</v>
      </c>
      <c r="AA73" s="103">
        <f t="shared" si="19"/>
        <v>869.8237621506541</v>
      </c>
      <c r="AB73" s="103">
        <f t="shared" si="20"/>
        <v>840.9099884707388</v>
      </c>
      <c r="AC73" s="103">
        <f t="shared" si="21"/>
        <v>805.2502387836553</v>
      </c>
      <c r="AD73" s="103">
        <f t="shared" si="22"/>
        <v>774.493305946253</v>
      </c>
      <c r="AE73" s="51">
        <f t="shared" si="23"/>
        <v>31.03267904367704</v>
      </c>
      <c r="AF73" s="52">
        <f t="shared" si="24"/>
        <v>23.80533924712128</v>
      </c>
      <c r="AG73" s="52">
        <f t="shared" si="25"/>
        <v>18.12030104597172</v>
      </c>
      <c r="AH73" s="52">
        <f t="shared" si="26"/>
        <v>14.001592323047861</v>
      </c>
      <c r="AI73" s="53">
        <f t="shared" si="27"/>
        <v>11.483512141374415</v>
      </c>
      <c r="AJ73" s="24"/>
      <c r="BY73"/>
    </row>
    <row r="74" spans="1:77" ht="16.5">
      <c r="A74" s="97">
        <v>32</v>
      </c>
      <c r="B74" s="4">
        <v>-2.7112369030589747</v>
      </c>
      <c r="C74" s="11">
        <v>295.76091511286495</v>
      </c>
      <c r="D74" s="4">
        <v>-3.1618604906707013</v>
      </c>
      <c r="E74" s="4">
        <f aca="true" t="shared" si="32" ref="E74:E105">SQRT(B74^2+D74^2)</f>
        <v>4.165113120549451</v>
      </c>
      <c r="F74" s="182">
        <f aca="true" t="shared" si="33" ref="F74:F105">-B74*$E$28*(1-$E$32)/$E$29/$E$33</f>
        <v>0.45187281717649574</v>
      </c>
      <c r="G74" s="58">
        <f t="shared" si="29"/>
        <v>49.29348585214416</v>
      </c>
      <c r="H74" s="60">
        <f t="shared" si="30"/>
        <v>0.5269767484451169</v>
      </c>
      <c r="I74" s="60">
        <f t="shared" si="31"/>
        <v>0.6941855200915752</v>
      </c>
      <c r="J74" s="41">
        <f aca="true" t="shared" si="34" ref="J74:J105">E74*E$28/E$29</f>
        <v>4.165113120549451</v>
      </c>
      <c r="K74" s="18">
        <f aca="true" t="shared" si="35" ref="K74:K105">E$35*E$13/120*F74^2/E$7*E$6*E$9*(E$9-1)*E$4/E$5</f>
        <v>39.728350690487375</v>
      </c>
      <c r="L74" s="18">
        <f aca="true" t="shared" si="36" ref="L74:L105">E$36*E$13/6*F74^2/E$8*E$6*E$4/E$5*(1+(G74*E$4/F74)^2/15)</f>
        <v>1462.4994298064616</v>
      </c>
      <c r="M74" s="15">
        <f aca="true" t="shared" si="37" ref="M74:M105">E$37*E$13/8*H74^2/E$8*E$6*E$5/E$4</f>
        <v>8.6951940737912</v>
      </c>
      <c r="N74" s="18">
        <f aca="true" t="shared" si="38" ref="N74:N105">E$13*E$14*(E$11/E$10)^2*J74*(1-E$32)/E$33^2*(E$19/2/PI())^2/E$18*LN((E$17+E$18*J74)/(E$17+E$18*E$32*J74))</f>
        <v>772.9001433064938</v>
      </c>
      <c r="O74" s="18">
        <f aca="true" t="shared" si="39" ref="O74:O105">(Z74+AA74+AB74+AC74+AD74)/5</f>
        <v>836.1590344727371</v>
      </c>
      <c r="P74" s="11">
        <f aca="true" t="shared" si="40" ref="P74:P105">(AE74+AF74+AG74+AH74+AI74)/5</f>
        <v>19.7552456850947</v>
      </c>
      <c r="Q74" s="83">
        <f aca="true" t="shared" si="41" ref="Q74:Q105">SUM(K74:P74)</f>
        <v>3139.737398035066</v>
      </c>
      <c r="R74" s="113">
        <f t="shared" si="28"/>
        <v>1.5418503902164214E-05</v>
      </c>
      <c r="S74" s="62">
        <f aca="true" t="shared" si="42" ref="S74:S105">Q74*R74</f>
        <v>0.04841005332337458</v>
      </c>
      <c r="T74" s="24"/>
      <c r="U74" s="54">
        <f aca="true" t="shared" si="43" ref="U74:U105">SQRT(($B74-$C74*0.8*$E$4)^2+$D74^2)*$E$28/$E$29</f>
        <v>5.515645534119213</v>
      </c>
      <c r="V74" s="55">
        <f aca="true" t="shared" si="44" ref="V74:V105">SQRT(($B74-$C74*0.4*$E$4)^2+$D74^2)*$E$28/$E$29</f>
        <v>4.802904567290479</v>
      </c>
      <c r="W74" s="55">
        <f aca="true" t="shared" si="45" ref="W74:W105">SQRT(($B74)^2+$D74^2)*$E$28/$E$29</f>
        <v>4.165113120549451</v>
      </c>
      <c r="X74" s="55">
        <f aca="true" t="shared" si="46" ref="X74:X105">SQRT(($B74+$C74*0.4*$E$4)^2+$D74^2)*$E$28/$E$29</f>
        <v>3.641863634386871</v>
      </c>
      <c r="Y74" s="56">
        <f aca="true" t="shared" si="47" ref="Y74:Y105">SQRT(($B74+$C74*0.8*$E$4)^2+$D74^2)*$E$28/$E$29</f>
        <v>3.2882978204519175</v>
      </c>
      <c r="Z74" s="103">
        <f aca="true" t="shared" si="48" ref="Z74:Z105">$E$38*$E$13*$E$14*$E$16/$E$33*2/3*$E$20/PI()*($E$21*$E$22*LN((U74+$E$22)/($E$32*U74+$E$22))+$E$23*U74*(1-$E$32)+$E$24*U74^2/2*(1-$E$32^2))</f>
        <v>883.9787228900828</v>
      </c>
      <c r="AA74" s="103">
        <f aca="true" t="shared" si="49" ref="AA74:AA105">$E$38*$E$13*$E$14*$E$16/$E$33*2/3*$E$20/PI()*($E$21*$E$22*LN((V74+$E$22)/($E$32*V74+$E$22))+$E$23*V74*(1-$E$32)+$E$24*V74^2/2*(1-$E$32^2))</f>
        <v>869.6797268679559</v>
      </c>
      <c r="AB74" s="103">
        <f aca="true" t="shared" si="50" ref="AB74:AB105">$E$38*$E$13*$E$14*$E$16/$E$33*2/3*$E$20/PI()*($E$21*$E$22*LN((W74+$E$22)/($E$32*W74+$E$22))+$E$23*W74*(1-$E$32)+$E$24*W74^2/2*(1-$E$32^2))</f>
        <v>841.4960260830625</v>
      </c>
      <c r="AC74" s="103">
        <f aca="true" t="shared" si="51" ref="AC74:AC105">$E$38*$E$13*$E$14*$E$16/$E$33*2/3*$E$20/PI()*($E$21*$E$22*LN((X74+$E$22)/($E$32*X74+$E$22))+$E$23*X74*(1-$E$32)+$E$24*X74^2/2*(1-$E$32^2))</f>
        <v>807.2857542371547</v>
      </c>
      <c r="AD74" s="103">
        <f aca="true" t="shared" si="52" ref="AD74:AD105">$E$38*$E$13*$E$14*$E$16/$E$33*2/3*$E$20/PI()*($E$21*$E$22*LN((Y74+$E$22)/($E$32*Y74+$E$22))+$E$23*Y74*(1-$E$32)+$E$24*Y74^2/2*(1-$E$32^2))</f>
        <v>778.3549422854289</v>
      </c>
      <c r="AE74" s="51">
        <f aca="true" t="shared" si="53" ref="AE74:AE105">1/9/PI()*$E$20/$E$33*$E$27^2*U74*(3*U74+4*$E$26)/($E$25*$E$26*$E$13*$E$14*$E$16*16*$E$4^2*$E$5^2)</f>
        <v>30.847176329796483</v>
      </c>
      <c r="AF74" s="52">
        <f aca="true" t="shared" si="54" ref="AF74:AF105">1/9/PI()*$E$20/$E$33*$E$27^2*V74*(3*V74+4*$E$26)/($E$25*$E$26*$E$13*$E$14*$E$16*16*$E$4^2*$E$5^2)</f>
        <v>23.764319095641287</v>
      </c>
      <c r="AG74" s="52">
        <f aca="true" t="shared" si="55" ref="AG74:AG105">1/9/PI()*$E$20/$E$33*$E$27^2*W74*(3*W74+4*$E$26)/($E$25*$E$26*$E$13*$E$14*$E$16*16*$E$4^2*$E$5^2)</f>
        <v>18.20547726552925</v>
      </c>
      <c r="AH74" s="52">
        <f aca="true" t="shared" si="56" ref="AH74:AH105">1/9/PI()*$E$20/$E$33*$E$27^2*X74*(3*X74+4*$E$26)/($E$25*$E$26*$E$13*$E$14*$E$16*16*$E$4^2*$E$5^2)</f>
        <v>14.194528355672352</v>
      </c>
      <c r="AI74" s="53">
        <f aca="true" t="shared" si="57" ref="AI74:AI105">1/9/PI()*$E$20/$E$33*$E$27^2*Y74*(3*Y74+4*$E$26)/($E$25*$E$26*$E$13*$E$14*$E$16*16*$E$4^2*$E$5^2)</f>
        <v>11.764727378834133</v>
      </c>
      <c r="AJ74" s="24"/>
      <c r="BY74"/>
    </row>
    <row r="75" spans="1:77" ht="16.5">
      <c r="A75" s="97">
        <v>33</v>
      </c>
      <c r="B75" s="4">
        <v>-2.669278910699692</v>
      </c>
      <c r="C75" s="11">
        <v>292.2450183841966</v>
      </c>
      <c r="D75" s="4">
        <v>-3.2213535043073547</v>
      </c>
      <c r="E75" s="4">
        <f t="shared" si="32"/>
        <v>4.18355928639949</v>
      </c>
      <c r="F75" s="182">
        <f t="shared" si="33"/>
        <v>0.4448798184499486</v>
      </c>
      <c r="G75" s="58">
        <f t="shared" si="29"/>
        <v>48.70750306403277</v>
      </c>
      <c r="H75" s="60">
        <f t="shared" si="30"/>
        <v>0.5368922507178924</v>
      </c>
      <c r="I75" s="60">
        <f t="shared" si="31"/>
        <v>0.6972598810665815</v>
      </c>
      <c r="J75" s="41">
        <f t="shared" si="34"/>
        <v>4.18355928639949</v>
      </c>
      <c r="K75" s="18">
        <f t="shared" si="35"/>
        <v>38.50822600650607</v>
      </c>
      <c r="L75" s="18">
        <f t="shared" si="36"/>
        <v>1418.041947801494</v>
      </c>
      <c r="M75" s="15">
        <f t="shared" si="37"/>
        <v>9.025486979074204</v>
      </c>
      <c r="N75" s="18">
        <f t="shared" si="38"/>
        <v>777.6294622394217</v>
      </c>
      <c r="O75" s="18">
        <f t="shared" si="39"/>
        <v>837.7896637152871</v>
      </c>
      <c r="P75" s="11">
        <f t="shared" si="40"/>
        <v>19.87043354210842</v>
      </c>
      <c r="Q75" s="83">
        <f t="shared" si="41"/>
        <v>3100.8652202838916</v>
      </c>
      <c r="R75" s="113">
        <f aca="true" t="shared" si="58" ref="R75:R104">K$32*(A76-A74)/2</f>
        <v>1.5418503902164214E-05</v>
      </c>
      <c r="S75" s="62">
        <f t="shared" si="42"/>
        <v>0.04781070249903248</v>
      </c>
      <c r="T75" s="24"/>
      <c r="U75" s="54">
        <f t="shared" si="43"/>
        <v>5.498417178552677</v>
      </c>
      <c r="V75" s="55">
        <f t="shared" si="44"/>
        <v>4.803054572689054</v>
      </c>
      <c r="W75" s="55">
        <f t="shared" si="45"/>
        <v>4.18355928639949</v>
      </c>
      <c r="X75" s="55">
        <f t="shared" si="46"/>
        <v>3.678463904019408</v>
      </c>
      <c r="Y75" s="56">
        <f t="shared" si="47"/>
        <v>3.3400776037829005</v>
      </c>
      <c r="Z75" s="103">
        <f t="shared" si="48"/>
        <v>883.8449114450821</v>
      </c>
      <c r="AA75" s="103">
        <f t="shared" si="49"/>
        <v>869.6846350425694</v>
      </c>
      <c r="AB75" s="103">
        <f t="shared" si="50"/>
        <v>842.5180178551961</v>
      </c>
      <c r="AC75" s="103">
        <f t="shared" si="51"/>
        <v>810.009803436946</v>
      </c>
      <c r="AD75" s="103">
        <f t="shared" si="52"/>
        <v>782.8909507966422</v>
      </c>
      <c r="AE75" s="51">
        <f t="shared" si="53"/>
        <v>30.66513000167081</v>
      </c>
      <c r="AF75" s="52">
        <f t="shared" si="54"/>
        <v>23.765713075481294</v>
      </c>
      <c r="AG75" s="52">
        <f t="shared" si="55"/>
        <v>18.355914835499025</v>
      </c>
      <c r="AH75" s="52">
        <f t="shared" si="56"/>
        <v>14.45897361701614</v>
      </c>
      <c r="AI75" s="53">
        <f t="shared" si="57"/>
        <v>12.106436180874816</v>
      </c>
      <c r="AJ75" s="24"/>
      <c r="BY75"/>
    </row>
    <row r="76" spans="1:77" ht="16.5">
      <c r="A76" s="97">
        <v>34</v>
      </c>
      <c r="B76" s="4">
        <v>-2.6375447342258767</v>
      </c>
      <c r="C76" s="11">
        <v>287.200924963392</v>
      </c>
      <c r="D76" s="4">
        <v>-3.285142488990785</v>
      </c>
      <c r="E76" s="4">
        <f t="shared" si="32"/>
        <v>4.212932873665948</v>
      </c>
      <c r="F76" s="182">
        <f t="shared" si="33"/>
        <v>0.4395907890376461</v>
      </c>
      <c r="G76" s="58">
        <f aca="true" t="shared" si="59" ref="G76:G107">C76*$E$28*(1-$E$32)/$E$29/$E$33</f>
        <v>47.86682082723201</v>
      </c>
      <c r="H76" s="60">
        <f aca="true" t="shared" si="60" ref="H76:H107">-D76*$E$28*(1-$E$32)/$E$29/$E$33</f>
        <v>0.5475237481651308</v>
      </c>
      <c r="I76" s="60">
        <f aca="true" t="shared" si="61" ref="I76:I107">E76*$E$28*(1-$E$32)/$E$29/$E$33</f>
        <v>0.7021554789443246</v>
      </c>
      <c r="J76" s="41">
        <f t="shared" si="34"/>
        <v>4.212932873665948</v>
      </c>
      <c r="K76" s="18">
        <f t="shared" si="35"/>
        <v>37.59804558443318</v>
      </c>
      <c r="L76" s="18">
        <f t="shared" si="36"/>
        <v>1383.8557957534872</v>
      </c>
      <c r="M76" s="15">
        <f t="shared" si="37"/>
        <v>9.386469961200932</v>
      </c>
      <c r="N76" s="18">
        <f t="shared" si="38"/>
        <v>785.1698827764183</v>
      </c>
      <c r="O76" s="18">
        <f t="shared" si="39"/>
        <v>839.8949260038005</v>
      </c>
      <c r="P76" s="11">
        <f t="shared" si="40"/>
        <v>20.060392242366397</v>
      </c>
      <c r="Q76" s="83">
        <f t="shared" si="41"/>
        <v>3075.9655123217067</v>
      </c>
      <c r="R76" s="113">
        <f t="shared" si="58"/>
        <v>1.5418503902164214E-05</v>
      </c>
      <c r="S76" s="62">
        <f t="shared" si="42"/>
        <v>0.04742678625465478</v>
      </c>
      <c r="T76" s="24"/>
      <c r="U76" s="54">
        <f t="shared" si="43"/>
        <v>5.4857922459911075</v>
      </c>
      <c r="V76" s="55">
        <f t="shared" si="44"/>
        <v>4.811509519088599</v>
      </c>
      <c r="W76" s="55">
        <f t="shared" si="45"/>
        <v>4.212932873665948</v>
      </c>
      <c r="X76" s="55">
        <f t="shared" si="46"/>
        <v>3.7267217770288723</v>
      </c>
      <c r="Y76" s="56">
        <f t="shared" si="47"/>
        <v>3.401408424223448</v>
      </c>
      <c r="Z76" s="103">
        <f t="shared" si="48"/>
        <v>883.7402198193907</v>
      </c>
      <c r="AA76" s="103">
        <f t="shared" si="49"/>
        <v>869.9599812591707</v>
      </c>
      <c r="AB76" s="103">
        <f t="shared" si="50"/>
        <v>844.1198054396027</v>
      </c>
      <c r="AC76" s="103">
        <f t="shared" si="51"/>
        <v>813.5246852761379</v>
      </c>
      <c r="AD76" s="103">
        <f t="shared" si="52"/>
        <v>788.1299382247006</v>
      </c>
      <c r="AE76" s="51">
        <f t="shared" si="53"/>
        <v>30.532067468985023</v>
      </c>
      <c r="AF76" s="52">
        <f t="shared" si="54"/>
        <v>23.84434956193234</v>
      </c>
      <c r="AG76" s="52">
        <f t="shared" si="55"/>
        <v>18.596741579542687</v>
      </c>
      <c r="AH76" s="52">
        <f t="shared" si="56"/>
        <v>14.811352212618278</v>
      </c>
      <c r="AI76" s="53">
        <f t="shared" si="57"/>
        <v>12.517450388753666</v>
      </c>
      <c r="AJ76" s="24"/>
      <c r="BY76"/>
    </row>
    <row r="77" spans="1:77" ht="16.5">
      <c r="A77" s="97">
        <v>35</v>
      </c>
      <c r="B77" s="4">
        <v>-2.6092980206098773</v>
      </c>
      <c r="C77" s="11">
        <v>279.6282082739125</v>
      </c>
      <c r="D77" s="4">
        <v>-3.360034817120199</v>
      </c>
      <c r="E77" s="4">
        <f t="shared" si="32"/>
        <v>4.254206169500791</v>
      </c>
      <c r="F77" s="182">
        <f t="shared" si="33"/>
        <v>0.43488300343497954</v>
      </c>
      <c r="G77" s="58">
        <f t="shared" si="59"/>
        <v>46.60470137898542</v>
      </c>
      <c r="H77" s="60">
        <f t="shared" si="60"/>
        <v>0.5600058028533664</v>
      </c>
      <c r="I77" s="60">
        <f t="shared" si="61"/>
        <v>0.7090343615834651</v>
      </c>
      <c r="J77" s="41">
        <f t="shared" si="34"/>
        <v>4.254206169500791</v>
      </c>
      <c r="K77" s="18">
        <f t="shared" si="35"/>
        <v>36.79704731607027</v>
      </c>
      <c r="L77" s="18">
        <f t="shared" si="36"/>
        <v>1352.496967214805</v>
      </c>
      <c r="M77" s="15">
        <f t="shared" si="37"/>
        <v>9.819320314911064</v>
      </c>
      <c r="N77" s="18">
        <f t="shared" si="38"/>
        <v>795.7844768287816</v>
      </c>
      <c r="O77" s="18">
        <f t="shared" si="39"/>
        <v>842.5807126730242</v>
      </c>
      <c r="P77" s="11">
        <f t="shared" si="40"/>
        <v>20.32599535209149</v>
      </c>
      <c r="Q77" s="83">
        <f t="shared" si="41"/>
        <v>3057.8045196996836</v>
      </c>
      <c r="R77" s="113">
        <f t="shared" si="58"/>
        <v>1.5418503902164214E-05</v>
      </c>
      <c r="S77" s="62">
        <f t="shared" si="42"/>
        <v>0.04714677091904494</v>
      </c>
      <c r="T77" s="24"/>
      <c r="U77" s="54">
        <f t="shared" si="43"/>
        <v>5.471942320053327</v>
      </c>
      <c r="V77" s="55">
        <f t="shared" si="44"/>
        <v>4.8259282995288295</v>
      </c>
      <c r="W77" s="55">
        <f t="shared" si="45"/>
        <v>4.254206169500791</v>
      </c>
      <c r="X77" s="55">
        <f t="shared" si="46"/>
        <v>3.790542348433361</v>
      </c>
      <c r="Y77" s="56">
        <f t="shared" si="47"/>
        <v>3.4784202506507977</v>
      </c>
      <c r="Z77" s="103">
        <f t="shared" si="48"/>
        <v>883.6189137291119</v>
      </c>
      <c r="AA77" s="103">
        <f t="shared" si="49"/>
        <v>870.423657632433</v>
      </c>
      <c r="AB77" s="103">
        <f t="shared" si="50"/>
        <v>846.3173719931915</v>
      </c>
      <c r="AC77" s="103">
        <f t="shared" si="51"/>
        <v>818.0393619625505</v>
      </c>
      <c r="AD77" s="103">
        <f t="shared" si="52"/>
        <v>794.5042580478338</v>
      </c>
      <c r="AE77" s="51">
        <f t="shared" si="53"/>
        <v>30.38642562199557</v>
      </c>
      <c r="AF77" s="52">
        <f t="shared" si="54"/>
        <v>23.978751929038218</v>
      </c>
      <c r="AG77" s="52">
        <f t="shared" si="55"/>
        <v>18.93776880733207</v>
      </c>
      <c r="AH77" s="52">
        <f t="shared" si="56"/>
        <v>15.283840199950713</v>
      </c>
      <c r="AI77" s="53">
        <f t="shared" si="57"/>
        <v>13.043190202140885</v>
      </c>
      <c r="AJ77" s="24"/>
      <c r="BY77"/>
    </row>
    <row r="78" spans="1:77" ht="16.5">
      <c r="A78" s="97">
        <v>36</v>
      </c>
      <c r="B78" s="4">
        <v>-2.5764540293352063</v>
      </c>
      <c r="C78" s="11">
        <v>273.9471788397309</v>
      </c>
      <c r="D78" s="4">
        <v>-3.4458735258073268</v>
      </c>
      <c r="E78" s="4">
        <f t="shared" si="32"/>
        <v>4.302575940194134</v>
      </c>
      <c r="F78" s="182">
        <f t="shared" si="33"/>
        <v>0.4294090048892011</v>
      </c>
      <c r="G78" s="58">
        <f t="shared" si="59"/>
        <v>45.65786313995515</v>
      </c>
      <c r="H78" s="60">
        <f t="shared" si="60"/>
        <v>0.5743122543012211</v>
      </c>
      <c r="I78" s="60">
        <f t="shared" si="61"/>
        <v>0.7170959900323557</v>
      </c>
      <c r="J78" s="41">
        <f t="shared" si="34"/>
        <v>4.302575940194134</v>
      </c>
      <c r="K78" s="18">
        <f t="shared" si="35"/>
        <v>35.876527213084366</v>
      </c>
      <c r="L78" s="18">
        <f t="shared" si="36"/>
        <v>1317.7826175988125</v>
      </c>
      <c r="M78" s="15">
        <f t="shared" si="37"/>
        <v>10.327436634598243</v>
      </c>
      <c r="N78" s="18">
        <f t="shared" si="38"/>
        <v>808.2525527810825</v>
      </c>
      <c r="O78" s="18">
        <f t="shared" si="39"/>
        <v>845.5128709057902</v>
      </c>
      <c r="P78" s="11">
        <f t="shared" si="40"/>
        <v>20.67453656989251</v>
      </c>
      <c r="Q78" s="83">
        <f t="shared" si="41"/>
        <v>3038.42654170326</v>
      </c>
      <c r="R78" s="113">
        <f t="shared" si="58"/>
        <v>1.5418503902164214E-05</v>
      </c>
      <c r="S78" s="62">
        <f t="shared" si="42"/>
        <v>0.046847991489691036</v>
      </c>
      <c r="T78" s="24"/>
      <c r="U78" s="54">
        <f t="shared" si="43"/>
        <v>5.472406664643446</v>
      </c>
      <c r="V78" s="55">
        <f t="shared" si="44"/>
        <v>4.850613934778308</v>
      </c>
      <c r="W78" s="55">
        <f t="shared" si="45"/>
        <v>4.302575940194134</v>
      </c>
      <c r="X78" s="55">
        <f t="shared" si="46"/>
        <v>3.8598377211807517</v>
      </c>
      <c r="Y78" s="56">
        <f t="shared" si="47"/>
        <v>3.561884063582451</v>
      </c>
      <c r="Z78" s="103">
        <f t="shared" si="48"/>
        <v>883.6230901981404</v>
      </c>
      <c r="AA78" s="103">
        <f t="shared" si="49"/>
        <v>871.2002620873494</v>
      </c>
      <c r="AB78" s="103">
        <f t="shared" si="50"/>
        <v>848.8139074753321</v>
      </c>
      <c r="AC78" s="103">
        <f t="shared" si="51"/>
        <v>822.7695398165615</v>
      </c>
      <c r="AD78" s="103">
        <f t="shared" si="52"/>
        <v>801.1575549515678</v>
      </c>
      <c r="AE78" s="51">
        <f t="shared" si="53"/>
        <v>30.391302913752718</v>
      </c>
      <c r="AF78" s="52">
        <f t="shared" si="54"/>
        <v>24.209728398559943</v>
      </c>
      <c r="AG78" s="52">
        <f t="shared" si="55"/>
        <v>19.34135426015037</v>
      </c>
      <c r="AH78" s="52">
        <f t="shared" si="56"/>
        <v>15.8052047668336</v>
      </c>
      <c r="AI78" s="53">
        <f t="shared" si="57"/>
        <v>13.625092510165922</v>
      </c>
      <c r="AJ78" s="24"/>
      <c r="BY78"/>
    </row>
    <row r="79" spans="1:77" ht="16.5">
      <c r="A79" s="97">
        <v>37</v>
      </c>
      <c r="B79" s="4">
        <v>-2.5352834640695328</v>
      </c>
      <c r="C79" s="11">
        <v>270.0787957741034</v>
      </c>
      <c r="D79" s="4">
        <v>-3.5385001643441343</v>
      </c>
      <c r="E79" s="4">
        <f t="shared" si="32"/>
        <v>4.3530042104560245</v>
      </c>
      <c r="F79" s="182">
        <f t="shared" si="33"/>
        <v>0.42254724401158883</v>
      </c>
      <c r="G79" s="58">
        <f t="shared" si="59"/>
        <v>45.01313262901724</v>
      </c>
      <c r="H79" s="60">
        <f t="shared" si="60"/>
        <v>0.589750027390689</v>
      </c>
      <c r="I79" s="60">
        <f t="shared" si="61"/>
        <v>0.7255007017426707</v>
      </c>
      <c r="J79" s="41">
        <f t="shared" si="34"/>
        <v>4.3530042104560245</v>
      </c>
      <c r="K79" s="18">
        <f t="shared" si="35"/>
        <v>34.739106914342706</v>
      </c>
      <c r="L79" s="18">
        <f t="shared" si="36"/>
        <v>1276.2073893503075</v>
      </c>
      <c r="M79" s="15">
        <f t="shared" si="37"/>
        <v>10.890111147130293</v>
      </c>
      <c r="N79" s="18">
        <f t="shared" si="38"/>
        <v>821.283278991662</v>
      </c>
      <c r="O79" s="18">
        <f t="shared" si="39"/>
        <v>848.4390480419027</v>
      </c>
      <c r="P79" s="11">
        <f t="shared" si="40"/>
        <v>21.063317267886813</v>
      </c>
      <c r="Q79" s="83">
        <f t="shared" si="41"/>
        <v>3012.6222517132314</v>
      </c>
      <c r="R79" s="113">
        <f t="shared" si="58"/>
        <v>1.5418503902164214E-05</v>
      </c>
      <c r="S79" s="62">
        <f t="shared" si="42"/>
        <v>0.0464501279437872</v>
      </c>
      <c r="T79" s="24"/>
      <c r="U79" s="54">
        <f t="shared" si="43"/>
        <v>5.481536258947783</v>
      </c>
      <c r="V79" s="55">
        <f t="shared" si="44"/>
        <v>4.880201384226984</v>
      </c>
      <c r="W79" s="55">
        <f t="shared" si="45"/>
        <v>4.3530042104560245</v>
      </c>
      <c r="X79" s="55">
        <f t="shared" si="46"/>
        <v>3.929895682466642</v>
      </c>
      <c r="Y79" s="56">
        <f t="shared" si="47"/>
        <v>3.6472823865279786</v>
      </c>
      <c r="Z79" s="103">
        <f t="shared" si="48"/>
        <v>883.7036623067249</v>
      </c>
      <c r="AA79" s="103">
        <f t="shared" si="49"/>
        <v>872.1024290581211</v>
      </c>
      <c r="AB79" s="103">
        <f t="shared" si="50"/>
        <v>851.3262271159115</v>
      </c>
      <c r="AC79" s="103">
        <f t="shared" si="51"/>
        <v>827.3706909794095</v>
      </c>
      <c r="AD79" s="103">
        <f t="shared" si="52"/>
        <v>807.6922307493458</v>
      </c>
      <c r="AE79" s="51">
        <f t="shared" si="53"/>
        <v>30.487275793153376</v>
      </c>
      <c r="AF79" s="52">
        <f t="shared" si="54"/>
        <v>24.488022396946146</v>
      </c>
      <c r="AG79" s="52">
        <f t="shared" si="55"/>
        <v>19.766622357288856</v>
      </c>
      <c r="AH79" s="52">
        <f t="shared" si="56"/>
        <v>16.34113857108603</v>
      </c>
      <c r="AI79" s="53">
        <f t="shared" si="57"/>
        <v>14.233527220959658</v>
      </c>
      <c r="AJ79" s="24"/>
      <c r="BY79"/>
    </row>
    <row r="80" spans="1:77" ht="16.5">
      <c r="A80" s="97">
        <v>38</v>
      </c>
      <c r="B80" s="4">
        <v>-2.4859101785173223</v>
      </c>
      <c r="C80" s="11">
        <v>267.629859111193</v>
      </c>
      <c r="D80" s="4">
        <v>-3.634620734515027</v>
      </c>
      <c r="E80" s="4">
        <f t="shared" si="32"/>
        <v>4.403432445198017</v>
      </c>
      <c r="F80" s="182">
        <f t="shared" si="33"/>
        <v>0.4143183630862204</v>
      </c>
      <c r="G80" s="58">
        <f t="shared" si="59"/>
        <v>44.60497651853216</v>
      </c>
      <c r="H80" s="60">
        <f t="shared" si="60"/>
        <v>0.6057701224191713</v>
      </c>
      <c r="I80" s="60">
        <f t="shared" si="61"/>
        <v>0.7339054075330028</v>
      </c>
      <c r="J80" s="41">
        <f t="shared" si="34"/>
        <v>4.403432445198017</v>
      </c>
      <c r="K80" s="18">
        <f t="shared" si="35"/>
        <v>33.399230938426626</v>
      </c>
      <c r="L80" s="18">
        <f t="shared" si="36"/>
        <v>1228.0924062123738</v>
      </c>
      <c r="M80" s="15">
        <f t="shared" si="37"/>
        <v>11.489789484883152</v>
      </c>
      <c r="N80" s="18">
        <f t="shared" si="38"/>
        <v>834.346046786877</v>
      </c>
      <c r="O80" s="18">
        <f t="shared" si="39"/>
        <v>851.2569064071843</v>
      </c>
      <c r="P80" s="11">
        <f t="shared" si="40"/>
        <v>21.470751594872794</v>
      </c>
      <c r="Q80" s="83">
        <f t="shared" si="41"/>
        <v>2980.0551314246172</v>
      </c>
      <c r="R80" s="113">
        <f t="shared" si="58"/>
        <v>1.5418503902164214E-05</v>
      </c>
      <c r="S80" s="62">
        <f t="shared" si="42"/>
        <v>0.04594799167253495</v>
      </c>
      <c r="T80" s="24"/>
      <c r="U80" s="54">
        <f t="shared" si="43"/>
        <v>5.495644734011299</v>
      </c>
      <c r="V80" s="55">
        <f t="shared" si="44"/>
        <v>4.911913208009907</v>
      </c>
      <c r="W80" s="55">
        <f t="shared" si="45"/>
        <v>4.403432445198017</v>
      </c>
      <c r="X80" s="55">
        <f t="shared" si="46"/>
        <v>3.999010984189384</v>
      </c>
      <c r="Y80" s="56">
        <f t="shared" si="47"/>
        <v>3.732627227537792</v>
      </c>
      <c r="Z80" s="103">
        <f t="shared" si="48"/>
        <v>883.8224019843055</v>
      </c>
      <c r="AA80" s="103">
        <f t="shared" si="49"/>
        <v>873.0347175076377</v>
      </c>
      <c r="AB80" s="103">
        <f t="shared" si="50"/>
        <v>853.7463760420019</v>
      </c>
      <c r="AC80" s="103">
        <f t="shared" si="51"/>
        <v>831.7322124669802</v>
      </c>
      <c r="AD80" s="103">
        <f t="shared" si="52"/>
        <v>813.9488240349958</v>
      </c>
      <c r="AE80" s="51">
        <f t="shared" si="53"/>
        <v>30.635884660700718</v>
      </c>
      <c r="AF80" s="52">
        <f t="shared" si="54"/>
        <v>24.78805637109312</v>
      </c>
      <c r="AG80" s="52">
        <f t="shared" si="55"/>
        <v>20.19649108689016</v>
      </c>
      <c r="AH80" s="52">
        <f t="shared" si="56"/>
        <v>16.878562739561247</v>
      </c>
      <c r="AI80" s="53">
        <f t="shared" si="57"/>
        <v>14.854763116118729</v>
      </c>
      <c r="AJ80" s="24"/>
      <c r="BY80"/>
    </row>
    <row r="81" spans="1:77" ht="16.5">
      <c r="A81" s="97">
        <v>39</v>
      </c>
      <c r="B81" s="4">
        <v>-2.4287738043023666</v>
      </c>
      <c r="C81" s="11">
        <v>266.71740499918525</v>
      </c>
      <c r="D81" s="4">
        <v>-3.7312804857203368</v>
      </c>
      <c r="E81" s="4">
        <f t="shared" si="32"/>
        <v>4.452122668523722</v>
      </c>
      <c r="F81" s="182">
        <f t="shared" si="33"/>
        <v>0.40479563405039437</v>
      </c>
      <c r="G81" s="58">
        <f t="shared" si="59"/>
        <v>44.45290083319754</v>
      </c>
      <c r="H81" s="60">
        <f t="shared" si="60"/>
        <v>0.6218800809533894</v>
      </c>
      <c r="I81" s="60">
        <f t="shared" si="61"/>
        <v>0.7420204447539537</v>
      </c>
      <c r="J81" s="41">
        <f t="shared" si="34"/>
        <v>4.452122668523722</v>
      </c>
      <c r="K81" s="18">
        <f t="shared" si="35"/>
        <v>31.881573074701304</v>
      </c>
      <c r="L81" s="18">
        <f t="shared" si="36"/>
        <v>1174.3365205746381</v>
      </c>
      <c r="M81" s="15">
        <f t="shared" si="37"/>
        <v>12.109038658255722</v>
      </c>
      <c r="N81" s="18">
        <f t="shared" si="38"/>
        <v>846.9884114663689</v>
      </c>
      <c r="O81" s="18">
        <f t="shared" si="39"/>
        <v>853.8862716803867</v>
      </c>
      <c r="P81" s="11">
        <f t="shared" si="40"/>
        <v>21.88252792178238</v>
      </c>
      <c r="Q81" s="83">
        <f t="shared" si="41"/>
        <v>2941.0843433761333</v>
      </c>
      <c r="R81" s="113">
        <f t="shared" si="58"/>
        <v>1.5418503902164214E-05</v>
      </c>
      <c r="S81" s="62">
        <f t="shared" si="42"/>
        <v>0.045347120424938984</v>
      </c>
      <c r="T81" s="24"/>
      <c r="U81" s="54">
        <f t="shared" si="43"/>
        <v>5.513710037956039</v>
      </c>
      <c r="V81" s="55">
        <f t="shared" si="44"/>
        <v>4.9443382118730765</v>
      </c>
      <c r="W81" s="55">
        <f t="shared" si="45"/>
        <v>4.452122668523722</v>
      </c>
      <c r="X81" s="55">
        <f t="shared" si="46"/>
        <v>4.065187091542132</v>
      </c>
      <c r="Y81" s="56">
        <f t="shared" si="47"/>
        <v>3.8156951993525694</v>
      </c>
      <c r="Z81" s="103">
        <f t="shared" si="48"/>
        <v>883.9642109943514</v>
      </c>
      <c r="AA81" s="103">
        <f t="shared" si="49"/>
        <v>873.9509279131989</v>
      </c>
      <c r="AB81" s="103">
        <f t="shared" si="50"/>
        <v>855.9958180327901</v>
      </c>
      <c r="AC81" s="103">
        <f t="shared" si="51"/>
        <v>835.7434383414661</v>
      </c>
      <c r="AD81" s="103">
        <f t="shared" si="52"/>
        <v>819.7769631201268</v>
      </c>
      <c r="AE81" s="51">
        <f t="shared" si="53"/>
        <v>30.826697806564603</v>
      </c>
      <c r="AF81" s="52">
        <f t="shared" si="54"/>
        <v>25.09671922066474</v>
      </c>
      <c r="AG81" s="52">
        <f t="shared" si="55"/>
        <v>20.615910177124622</v>
      </c>
      <c r="AH81" s="52">
        <f t="shared" si="56"/>
        <v>17.401231583218248</v>
      </c>
      <c r="AI81" s="53">
        <f t="shared" si="57"/>
        <v>15.47208082133969</v>
      </c>
      <c r="AJ81" s="24"/>
      <c r="BY81"/>
    </row>
    <row r="82" spans="1:77" ht="16.5">
      <c r="A82" s="97">
        <v>40</v>
      </c>
      <c r="B82" s="4">
        <v>-2.3645929712935825</v>
      </c>
      <c r="C82" s="11">
        <v>267.68052309683566</v>
      </c>
      <c r="D82" s="4">
        <v>-3.826948792718716</v>
      </c>
      <c r="E82" s="4">
        <f t="shared" si="32"/>
        <v>4.498537204690237</v>
      </c>
      <c r="F82" s="182">
        <f t="shared" si="33"/>
        <v>0.3940988285489304</v>
      </c>
      <c r="G82" s="58">
        <f t="shared" si="59"/>
        <v>44.61342051613927</v>
      </c>
      <c r="H82" s="60">
        <f t="shared" si="60"/>
        <v>0.6378247987864527</v>
      </c>
      <c r="I82" s="60">
        <f t="shared" si="61"/>
        <v>0.7497562007817061</v>
      </c>
      <c r="J82" s="41">
        <f t="shared" si="34"/>
        <v>4.498537204690237</v>
      </c>
      <c r="K82" s="18">
        <f t="shared" si="35"/>
        <v>30.21888182024642</v>
      </c>
      <c r="L82" s="18">
        <f t="shared" si="36"/>
        <v>1116.21998533367</v>
      </c>
      <c r="M82" s="15">
        <f t="shared" si="37"/>
        <v>12.73793927793148</v>
      </c>
      <c r="N82" s="18">
        <f t="shared" si="38"/>
        <v>859.0666325328406</v>
      </c>
      <c r="O82" s="18">
        <f t="shared" si="39"/>
        <v>856.31122018586</v>
      </c>
      <c r="P82" s="11">
        <f t="shared" si="40"/>
        <v>22.296575061392566</v>
      </c>
      <c r="Q82" s="83">
        <f t="shared" si="41"/>
        <v>2896.8512342119407</v>
      </c>
      <c r="R82" s="113">
        <f t="shared" si="58"/>
        <v>1.5418503902164214E-05</v>
      </c>
      <c r="S82" s="62">
        <f t="shared" si="42"/>
        <v>0.04466511205868603</v>
      </c>
      <c r="T82" s="24"/>
      <c r="U82" s="54">
        <f t="shared" si="43"/>
        <v>5.536624890388826</v>
      </c>
      <c r="V82" s="55">
        <f t="shared" si="44"/>
        <v>4.977549583134937</v>
      </c>
      <c r="W82" s="55">
        <f t="shared" si="45"/>
        <v>4.498537204690237</v>
      </c>
      <c r="X82" s="55">
        <f t="shared" si="46"/>
        <v>4.127556972970753</v>
      </c>
      <c r="Y82" s="56">
        <f t="shared" si="47"/>
        <v>3.8955960522079924</v>
      </c>
      <c r="Z82" s="103">
        <f t="shared" si="48"/>
        <v>884.1275615590035</v>
      </c>
      <c r="AA82" s="103">
        <f t="shared" si="49"/>
        <v>874.8505586483335</v>
      </c>
      <c r="AB82" s="103">
        <f t="shared" si="50"/>
        <v>858.0604175319356</v>
      </c>
      <c r="AC82" s="103">
        <f t="shared" si="51"/>
        <v>839.3768432548052</v>
      </c>
      <c r="AD82" s="103">
        <f t="shared" si="52"/>
        <v>825.1407199352218</v>
      </c>
      <c r="AE82" s="51">
        <f t="shared" si="53"/>
        <v>31.069583362615596</v>
      </c>
      <c r="AF82" s="52">
        <f t="shared" si="54"/>
        <v>25.41483969203014</v>
      </c>
      <c r="AG82" s="52">
        <f t="shared" si="55"/>
        <v>21.019719658459856</v>
      </c>
      <c r="AH82" s="52">
        <f t="shared" si="56"/>
        <v>17.901091013575204</v>
      </c>
      <c r="AI82" s="53">
        <f t="shared" si="57"/>
        <v>16.077641580282034</v>
      </c>
      <c r="AJ82" s="24"/>
      <c r="BY82"/>
    </row>
    <row r="83" spans="1:77" ht="16.5">
      <c r="A83" s="97">
        <v>41</v>
      </c>
      <c r="B83" s="4">
        <v>-2.288741666332017</v>
      </c>
      <c r="C83" s="11">
        <v>270.6049879533039</v>
      </c>
      <c r="D83" s="4">
        <v>-3.9188784877742875</v>
      </c>
      <c r="E83" s="4">
        <f t="shared" si="32"/>
        <v>4.5382757757924255</v>
      </c>
      <c r="F83" s="182">
        <f t="shared" si="33"/>
        <v>0.38145694438866945</v>
      </c>
      <c r="G83" s="58">
        <f t="shared" si="59"/>
        <v>45.10083132555066</v>
      </c>
      <c r="H83" s="60">
        <f t="shared" si="60"/>
        <v>0.6531464146290479</v>
      </c>
      <c r="I83" s="60">
        <f t="shared" si="61"/>
        <v>0.7563792959654043</v>
      </c>
      <c r="J83" s="41">
        <f t="shared" si="34"/>
        <v>4.5382757757924255</v>
      </c>
      <c r="K83" s="18">
        <f t="shared" si="35"/>
        <v>28.311257090748203</v>
      </c>
      <c r="L83" s="18">
        <f t="shared" si="36"/>
        <v>1050.2704550972223</v>
      </c>
      <c r="M83" s="15">
        <f t="shared" si="37"/>
        <v>13.357262693500552</v>
      </c>
      <c r="N83" s="18">
        <f t="shared" si="38"/>
        <v>869.4279682582818</v>
      </c>
      <c r="O83" s="18">
        <f t="shared" si="39"/>
        <v>858.4045520589777</v>
      </c>
      <c r="P83" s="11">
        <f t="shared" si="40"/>
        <v>22.674680317298446</v>
      </c>
      <c r="Q83" s="83">
        <f t="shared" si="41"/>
        <v>2842.446175516029</v>
      </c>
      <c r="R83" s="113">
        <f t="shared" si="58"/>
        <v>1.5418503902164214E-05</v>
      </c>
      <c r="S83" s="62">
        <f t="shared" si="42"/>
        <v>0.04382626744888564</v>
      </c>
      <c r="T83" s="24"/>
      <c r="U83" s="54">
        <f t="shared" si="43"/>
        <v>5.559293424120084</v>
      </c>
      <c r="V83" s="55">
        <f t="shared" si="44"/>
        <v>5.006656532138976</v>
      </c>
      <c r="W83" s="55">
        <f t="shared" si="45"/>
        <v>4.5382757757924255</v>
      </c>
      <c r="X83" s="55">
        <f t="shared" si="46"/>
        <v>4.182553709693185</v>
      </c>
      <c r="Y83" s="56">
        <f t="shared" si="47"/>
        <v>3.969891079460682</v>
      </c>
      <c r="Z83" s="103">
        <f t="shared" si="48"/>
        <v>884.2709771964098</v>
      </c>
      <c r="AA83" s="103">
        <f t="shared" si="49"/>
        <v>875.6067474491582</v>
      </c>
      <c r="AB83" s="103">
        <f t="shared" si="50"/>
        <v>859.7663344142194</v>
      </c>
      <c r="AC83" s="103">
        <f t="shared" si="51"/>
        <v>842.4626249769501</v>
      </c>
      <c r="AD83" s="103">
        <f t="shared" si="52"/>
        <v>829.9160762581512</v>
      </c>
      <c r="AE83" s="51">
        <f t="shared" si="53"/>
        <v>31.310792823885507</v>
      </c>
      <c r="AF83" s="52">
        <f t="shared" si="54"/>
        <v>25.695286187526104</v>
      </c>
      <c r="AG83" s="52">
        <f t="shared" si="55"/>
        <v>21.368544882018885</v>
      </c>
      <c r="AH83" s="52">
        <f t="shared" si="56"/>
        <v>18.347697996902706</v>
      </c>
      <c r="AI83" s="53">
        <f t="shared" si="57"/>
        <v>16.651079696159034</v>
      </c>
      <c r="AJ83" s="24"/>
      <c r="BY83"/>
    </row>
    <row r="84" spans="1:77" ht="16.5">
      <c r="A84" s="97">
        <v>42</v>
      </c>
      <c r="B84" s="4">
        <v>-2.2060619817189835</v>
      </c>
      <c r="C84" s="11">
        <v>274.4734396048933</v>
      </c>
      <c r="D84" s="4">
        <v>-4.00215179671457</v>
      </c>
      <c r="E84" s="4">
        <f t="shared" si="32"/>
        <v>4.569893704576897</v>
      </c>
      <c r="F84" s="182">
        <f t="shared" si="33"/>
        <v>0.3676769969531639</v>
      </c>
      <c r="G84" s="58">
        <f t="shared" si="59"/>
        <v>45.74557326748222</v>
      </c>
      <c r="H84" s="60">
        <f t="shared" si="60"/>
        <v>0.6670252994524284</v>
      </c>
      <c r="I84" s="60">
        <f t="shared" si="61"/>
        <v>0.7616489507628162</v>
      </c>
      <c r="J84" s="41">
        <f t="shared" si="34"/>
        <v>4.569893704576897</v>
      </c>
      <c r="K84" s="18">
        <f t="shared" si="35"/>
        <v>26.302741822018273</v>
      </c>
      <c r="L84" s="18">
        <f t="shared" si="36"/>
        <v>981.1669795044818</v>
      </c>
      <c r="M84" s="15">
        <f t="shared" si="37"/>
        <v>13.93095809382746</v>
      </c>
      <c r="N84" s="18">
        <f t="shared" si="38"/>
        <v>877.6851626678629</v>
      </c>
      <c r="O84" s="18">
        <f t="shared" si="39"/>
        <v>860.1310152258659</v>
      </c>
      <c r="P84" s="11">
        <f t="shared" si="40"/>
        <v>22.993177207222793</v>
      </c>
      <c r="Q84" s="83">
        <f t="shared" si="41"/>
        <v>2782.210034521279</v>
      </c>
      <c r="R84" s="113">
        <f t="shared" si="58"/>
        <v>1.5418503902164214E-05</v>
      </c>
      <c r="S84" s="62">
        <f t="shared" si="42"/>
        <v>0.04289751627390677</v>
      </c>
      <c r="T84" s="24"/>
      <c r="U84" s="54">
        <f t="shared" si="43"/>
        <v>5.577034894764172</v>
      </c>
      <c r="V84" s="55">
        <f t="shared" si="44"/>
        <v>5.028885052959241</v>
      </c>
      <c r="W84" s="55">
        <f t="shared" si="45"/>
        <v>4.569893704576897</v>
      </c>
      <c r="X84" s="55">
        <f t="shared" si="46"/>
        <v>4.229190111969581</v>
      </c>
      <c r="Y84" s="56">
        <f t="shared" si="47"/>
        <v>4.036836195837782</v>
      </c>
      <c r="Z84" s="103">
        <f t="shared" si="48"/>
        <v>884.3706122768632</v>
      </c>
      <c r="AA84" s="103">
        <f t="shared" si="49"/>
        <v>876.1639549731025</v>
      </c>
      <c r="AB84" s="103">
        <f t="shared" si="50"/>
        <v>861.0830216842738</v>
      </c>
      <c r="AC84" s="103">
        <f t="shared" si="51"/>
        <v>844.9928159901059</v>
      </c>
      <c r="AD84" s="103">
        <f t="shared" si="52"/>
        <v>834.0446712049834</v>
      </c>
      <c r="AE84" s="51">
        <f t="shared" si="53"/>
        <v>31.500223353998383</v>
      </c>
      <c r="AF84" s="52">
        <f t="shared" si="54"/>
        <v>25.91049105824156</v>
      </c>
      <c r="AG84" s="52">
        <f t="shared" si="55"/>
        <v>21.648128060636513</v>
      </c>
      <c r="AH84" s="52">
        <f t="shared" si="56"/>
        <v>18.73070171559338</v>
      </c>
      <c r="AI84" s="53">
        <f t="shared" si="57"/>
        <v>17.17634184764412</v>
      </c>
      <c r="AJ84" s="24"/>
      <c r="BY84"/>
    </row>
    <row r="85" spans="1:77" ht="16.5">
      <c r="A85" s="97">
        <v>43</v>
      </c>
      <c r="B85" s="4">
        <v>-2.121182434823737</v>
      </c>
      <c r="C85" s="11">
        <v>280.00425285341436</v>
      </c>
      <c r="D85" s="4">
        <v>-4.074598809441129</v>
      </c>
      <c r="E85" s="4">
        <f t="shared" si="32"/>
        <v>4.593666333083393</v>
      </c>
      <c r="F85" s="182">
        <f t="shared" si="33"/>
        <v>0.35353040580395617</v>
      </c>
      <c r="G85" s="58">
        <f t="shared" si="59"/>
        <v>46.66737547556906</v>
      </c>
      <c r="H85" s="60">
        <f t="shared" si="60"/>
        <v>0.6790998015735216</v>
      </c>
      <c r="I85" s="60">
        <f t="shared" si="61"/>
        <v>0.7656110555138987</v>
      </c>
      <c r="J85" s="41">
        <f t="shared" si="34"/>
        <v>4.593666333083393</v>
      </c>
      <c r="K85" s="18">
        <f t="shared" si="35"/>
        <v>24.31765237607242</v>
      </c>
      <c r="L85" s="18">
        <f t="shared" si="36"/>
        <v>913.5969767681545</v>
      </c>
      <c r="M85" s="15">
        <f t="shared" si="37"/>
        <v>14.439879862156136</v>
      </c>
      <c r="N85" s="18">
        <f t="shared" si="38"/>
        <v>883.9011308423956</v>
      </c>
      <c r="O85" s="18">
        <f t="shared" si="39"/>
        <v>861.5120533283598</v>
      </c>
      <c r="P85" s="11">
        <f t="shared" si="40"/>
        <v>23.26065389994594</v>
      </c>
      <c r="Q85" s="83">
        <f t="shared" si="41"/>
        <v>2721.028347077084</v>
      </c>
      <c r="R85" s="113">
        <f t="shared" si="58"/>
        <v>1.5418503902164214E-05</v>
      </c>
      <c r="S85" s="62">
        <f t="shared" si="42"/>
        <v>0.041954186187307466</v>
      </c>
      <c r="T85" s="24"/>
      <c r="U85" s="54">
        <f t="shared" si="43"/>
        <v>5.594137149677626</v>
      </c>
      <c r="V85" s="55">
        <f t="shared" si="44"/>
        <v>5.046332975880127</v>
      </c>
      <c r="W85" s="55">
        <f t="shared" si="45"/>
        <v>4.593666333083393</v>
      </c>
      <c r="X85" s="55">
        <f t="shared" si="46"/>
        <v>4.266526933953334</v>
      </c>
      <c r="Y85" s="56">
        <f t="shared" si="47"/>
        <v>4.09510947335861</v>
      </c>
      <c r="Z85" s="103">
        <f t="shared" si="48"/>
        <v>884.4561804030288</v>
      </c>
      <c r="AA85" s="103">
        <f t="shared" si="49"/>
        <v>876.5890282137051</v>
      </c>
      <c r="AB85" s="103">
        <f t="shared" si="50"/>
        <v>862.0493170174607</v>
      </c>
      <c r="AC85" s="103">
        <f t="shared" si="51"/>
        <v>846.961364118208</v>
      </c>
      <c r="AD85" s="103">
        <f t="shared" si="52"/>
        <v>837.5043768893958</v>
      </c>
      <c r="AE85" s="51">
        <f t="shared" si="53"/>
        <v>31.683367874238932</v>
      </c>
      <c r="AF85" s="52">
        <f t="shared" si="54"/>
        <v>26.080038934940998</v>
      </c>
      <c r="AG85" s="52">
        <f t="shared" si="55"/>
        <v>21.859529953881623</v>
      </c>
      <c r="AH85" s="52">
        <f t="shared" si="56"/>
        <v>19.040168441258807</v>
      </c>
      <c r="AI85" s="53">
        <f t="shared" si="57"/>
        <v>17.640164295409345</v>
      </c>
      <c r="AJ85" s="24"/>
      <c r="BY85"/>
    </row>
    <row r="86" spans="1:77" ht="16.5">
      <c r="A86" s="97">
        <v>44</v>
      </c>
      <c r="B86" s="4">
        <v>-2.039185942913118</v>
      </c>
      <c r="C86" s="11">
        <v>283.1959720584082</v>
      </c>
      <c r="D86" s="4">
        <v>-4.139000278752826</v>
      </c>
      <c r="E86" s="4">
        <f t="shared" si="32"/>
        <v>4.614065736125834</v>
      </c>
      <c r="F86" s="182">
        <f t="shared" si="33"/>
        <v>0.339864323818853</v>
      </c>
      <c r="G86" s="58">
        <f t="shared" si="59"/>
        <v>47.19932867640137</v>
      </c>
      <c r="H86" s="60">
        <f t="shared" si="60"/>
        <v>0.6898333797921378</v>
      </c>
      <c r="I86" s="60">
        <f t="shared" si="61"/>
        <v>0.7690109560209722</v>
      </c>
      <c r="J86" s="41">
        <f t="shared" si="34"/>
        <v>4.614065736125834</v>
      </c>
      <c r="K86" s="18">
        <f t="shared" si="35"/>
        <v>22.473942166940613</v>
      </c>
      <c r="L86" s="18">
        <f t="shared" si="36"/>
        <v>850.0614872048932</v>
      </c>
      <c r="M86" s="15">
        <f t="shared" si="37"/>
        <v>14.899949050457792</v>
      </c>
      <c r="N86" s="18">
        <f t="shared" si="38"/>
        <v>889.2402426926749</v>
      </c>
      <c r="O86" s="18">
        <f t="shared" si="39"/>
        <v>862.7282823190947</v>
      </c>
      <c r="P86" s="11">
        <f t="shared" si="40"/>
        <v>23.47621300938721</v>
      </c>
      <c r="Q86" s="83">
        <f t="shared" si="41"/>
        <v>2662.8801164434485</v>
      </c>
      <c r="R86" s="113">
        <f t="shared" si="58"/>
        <v>1.5418503902164214E-05</v>
      </c>
      <c r="S86" s="62">
        <f t="shared" si="42"/>
        <v>0.04105762746637881</v>
      </c>
      <c r="T86" s="24"/>
      <c r="U86" s="54">
        <f t="shared" si="43"/>
        <v>5.598950007600538</v>
      </c>
      <c r="V86" s="55">
        <f t="shared" si="44"/>
        <v>5.056632415445816</v>
      </c>
      <c r="W86" s="55">
        <f t="shared" si="45"/>
        <v>4.614065736125834</v>
      </c>
      <c r="X86" s="55">
        <f t="shared" si="46"/>
        <v>4.302145381628709</v>
      </c>
      <c r="Y86" s="56">
        <f t="shared" si="47"/>
        <v>4.150432289180703</v>
      </c>
      <c r="Z86" s="103">
        <f t="shared" si="48"/>
        <v>884.4784066330515</v>
      </c>
      <c r="AA86" s="103">
        <f t="shared" si="49"/>
        <v>876.8348723606657</v>
      </c>
      <c r="AB86" s="103">
        <f t="shared" si="50"/>
        <v>862.8623049099455</v>
      </c>
      <c r="AC86" s="103">
        <f t="shared" si="51"/>
        <v>848.7920598449133</v>
      </c>
      <c r="AD86" s="103">
        <f t="shared" si="52"/>
        <v>840.6737678468969</v>
      </c>
      <c r="AE86" s="51">
        <f t="shared" si="53"/>
        <v>31.735003191614286</v>
      </c>
      <c r="AF86" s="52">
        <f t="shared" si="54"/>
        <v>26.180380898337326</v>
      </c>
      <c r="AG86" s="52">
        <f t="shared" si="55"/>
        <v>22.04175004273181</v>
      </c>
      <c r="AH86" s="52">
        <f t="shared" si="56"/>
        <v>19.33774311351222</v>
      </c>
      <c r="AI86" s="53">
        <f t="shared" si="57"/>
        <v>18.086187800740397</v>
      </c>
      <c r="AJ86" s="24"/>
      <c r="BY86"/>
    </row>
    <row r="87" spans="1:77" ht="16.5">
      <c r="A87" s="97">
        <v>45</v>
      </c>
      <c r="B87" s="4">
        <v>-1.963681112954955</v>
      </c>
      <c r="C87" s="11">
        <v>284.50496123378326</v>
      </c>
      <c r="D87" s="4">
        <v>-4.198153738547393</v>
      </c>
      <c r="E87" s="4">
        <f t="shared" si="32"/>
        <v>4.634710166327066</v>
      </c>
      <c r="F87" s="182">
        <f t="shared" si="33"/>
        <v>0.3272801854924925</v>
      </c>
      <c r="G87" s="58">
        <f t="shared" si="59"/>
        <v>47.41749353896388</v>
      </c>
      <c r="H87" s="60">
        <f t="shared" si="60"/>
        <v>0.6996922897578987</v>
      </c>
      <c r="I87" s="60">
        <f t="shared" si="61"/>
        <v>0.7724516943878443</v>
      </c>
      <c r="J87" s="41">
        <f t="shared" si="34"/>
        <v>4.634710166327066</v>
      </c>
      <c r="K87" s="18">
        <f t="shared" si="35"/>
        <v>20.840470891196407</v>
      </c>
      <c r="L87" s="18">
        <f t="shared" si="36"/>
        <v>793.1420891081738</v>
      </c>
      <c r="M87" s="15">
        <f t="shared" si="37"/>
        <v>15.328884408526099</v>
      </c>
      <c r="N87" s="18">
        <f t="shared" si="38"/>
        <v>894.6482971140449</v>
      </c>
      <c r="O87" s="18">
        <f t="shared" si="39"/>
        <v>863.8842168311623</v>
      </c>
      <c r="P87" s="11">
        <f t="shared" si="40"/>
        <v>23.67570283026519</v>
      </c>
      <c r="Q87" s="83">
        <f t="shared" si="41"/>
        <v>2611.5196611833685</v>
      </c>
      <c r="R87" s="113">
        <f t="shared" si="58"/>
        <v>1.5418503902164214E-05</v>
      </c>
      <c r="S87" s="62">
        <f t="shared" si="42"/>
        <v>0.04026572608653433</v>
      </c>
      <c r="T87" s="24"/>
      <c r="U87" s="54">
        <f t="shared" si="43"/>
        <v>5.597939867713873</v>
      </c>
      <c r="V87" s="55">
        <f t="shared" si="44"/>
        <v>5.064819873050912</v>
      </c>
      <c r="W87" s="55">
        <f t="shared" si="45"/>
        <v>4.634710166327066</v>
      </c>
      <c r="X87" s="55">
        <f t="shared" si="46"/>
        <v>4.338357373563459</v>
      </c>
      <c r="Y87" s="56">
        <f t="shared" si="47"/>
        <v>4.204143131619376</v>
      </c>
      <c r="Z87" s="103">
        <f t="shared" si="48"/>
        <v>884.4738092280287</v>
      </c>
      <c r="AA87" s="103">
        <f t="shared" si="49"/>
        <v>877.0276170789176</v>
      </c>
      <c r="AB87" s="103">
        <f t="shared" si="50"/>
        <v>863.6698397529273</v>
      </c>
      <c r="AC87" s="103">
        <f t="shared" si="51"/>
        <v>850.606031918059</v>
      </c>
      <c r="AD87" s="103">
        <f t="shared" si="52"/>
        <v>843.6437861778784</v>
      </c>
      <c r="AE87" s="51">
        <f t="shared" si="53"/>
        <v>31.72416231105357</v>
      </c>
      <c r="AF87" s="52">
        <f t="shared" si="54"/>
        <v>26.260283868968116</v>
      </c>
      <c r="AG87" s="52">
        <f t="shared" si="55"/>
        <v>22.22692537774532</v>
      </c>
      <c r="AH87" s="52">
        <f t="shared" si="56"/>
        <v>19.64262959585584</v>
      </c>
      <c r="AI87" s="53">
        <f t="shared" si="57"/>
        <v>18.52451299770312</v>
      </c>
      <c r="AJ87" s="24"/>
      <c r="BY87"/>
    </row>
    <row r="88" spans="1:77" ht="16.5">
      <c r="A88" s="97">
        <v>46</v>
      </c>
      <c r="B88" s="4">
        <v>-1.8934386589597487</v>
      </c>
      <c r="C88" s="11">
        <v>285.8601821542366</v>
      </c>
      <c r="D88" s="4">
        <v>-4.256096667781641</v>
      </c>
      <c r="E88" s="4">
        <f t="shared" si="32"/>
        <v>4.658268863080498</v>
      </c>
      <c r="F88" s="182">
        <f t="shared" si="33"/>
        <v>0.3155731098266248</v>
      </c>
      <c r="G88" s="58">
        <f t="shared" si="59"/>
        <v>47.64336369237277</v>
      </c>
      <c r="H88" s="60">
        <f t="shared" si="60"/>
        <v>0.7093494446302736</v>
      </c>
      <c r="I88" s="60">
        <f t="shared" si="61"/>
        <v>0.7763781438467497</v>
      </c>
      <c r="J88" s="41">
        <f t="shared" si="34"/>
        <v>4.658268863080498</v>
      </c>
      <c r="K88" s="18">
        <f t="shared" si="35"/>
        <v>19.37617648888305</v>
      </c>
      <c r="L88" s="18">
        <f t="shared" si="36"/>
        <v>742.1968522717241</v>
      </c>
      <c r="M88" s="15">
        <f t="shared" si="37"/>
        <v>15.75494309661854</v>
      </c>
      <c r="N88" s="18">
        <f t="shared" si="38"/>
        <v>900.8256427206172</v>
      </c>
      <c r="O88" s="18">
        <f t="shared" si="39"/>
        <v>865.0751283547094</v>
      </c>
      <c r="P88" s="11">
        <f t="shared" si="40"/>
        <v>23.902631720110953</v>
      </c>
      <c r="Q88" s="83">
        <f t="shared" si="41"/>
        <v>2567.131374652663</v>
      </c>
      <c r="R88" s="113">
        <f t="shared" si="58"/>
        <v>1.5418503902164214E-05</v>
      </c>
      <c r="S88" s="62">
        <f t="shared" si="42"/>
        <v>0.039581325117450265</v>
      </c>
      <c r="T88" s="24"/>
      <c r="U88" s="54">
        <f t="shared" si="43"/>
        <v>5.601051227143331</v>
      </c>
      <c r="V88" s="55">
        <f t="shared" si="44"/>
        <v>5.076619442893794</v>
      </c>
      <c r="W88" s="55">
        <f t="shared" si="45"/>
        <v>4.658268863080498</v>
      </c>
      <c r="X88" s="55">
        <f t="shared" si="46"/>
        <v>4.376526744739233</v>
      </c>
      <c r="Y88" s="56">
        <f t="shared" si="47"/>
        <v>4.258593383734214</v>
      </c>
      <c r="Z88" s="103">
        <f t="shared" si="48"/>
        <v>884.4878549163275</v>
      </c>
      <c r="AA88" s="103">
        <f t="shared" si="49"/>
        <v>877.3012102556941</v>
      </c>
      <c r="AB88" s="103">
        <f t="shared" si="50"/>
        <v>864.5726791232851</v>
      </c>
      <c r="AC88" s="103">
        <f t="shared" si="51"/>
        <v>852.4665777828429</v>
      </c>
      <c r="AD88" s="103">
        <f t="shared" si="52"/>
        <v>846.5473196953975</v>
      </c>
      <c r="AE88" s="51">
        <f t="shared" si="53"/>
        <v>31.757559517207717</v>
      </c>
      <c r="AF88" s="52">
        <f t="shared" si="54"/>
        <v>26.375651481420583</v>
      </c>
      <c r="AG88" s="52">
        <f t="shared" si="55"/>
        <v>22.439182995732846</v>
      </c>
      <c r="AH88" s="52">
        <f t="shared" si="56"/>
        <v>19.96656452097351</v>
      </c>
      <c r="AI88" s="53">
        <f t="shared" si="57"/>
        <v>18.97420008522011</v>
      </c>
      <c r="AJ88" s="24"/>
      <c r="BY88"/>
    </row>
    <row r="89" spans="1:77" ht="16.5">
      <c r="A89" s="97">
        <v>47</v>
      </c>
      <c r="B89" s="4">
        <v>-1.822189769625318</v>
      </c>
      <c r="C89" s="11">
        <v>285.8416014019153</v>
      </c>
      <c r="D89" s="4">
        <v>-4.311162026359666</v>
      </c>
      <c r="E89" s="4">
        <f t="shared" si="32"/>
        <v>4.680437327221972</v>
      </c>
      <c r="F89" s="182">
        <f t="shared" si="33"/>
        <v>0.303698294937553</v>
      </c>
      <c r="G89" s="58">
        <f t="shared" si="59"/>
        <v>47.64026690031921</v>
      </c>
      <c r="H89" s="60">
        <f t="shared" si="60"/>
        <v>0.7185270043932777</v>
      </c>
      <c r="I89" s="60">
        <f t="shared" si="61"/>
        <v>0.7800728878703286</v>
      </c>
      <c r="J89" s="41">
        <f t="shared" si="34"/>
        <v>4.680437327221972</v>
      </c>
      <c r="K89" s="18">
        <f t="shared" si="35"/>
        <v>17.945386221293113</v>
      </c>
      <c r="L89" s="18">
        <f t="shared" si="36"/>
        <v>691.8502699006178</v>
      </c>
      <c r="M89" s="15">
        <f t="shared" si="37"/>
        <v>16.165255102355644</v>
      </c>
      <c r="N89" s="18">
        <f t="shared" si="38"/>
        <v>906.6441138706288</v>
      </c>
      <c r="O89" s="18">
        <f t="shared" si="39"/>
        <v>866.1790044697376</v>
      </c>
      <c r="P89" s="11">
        <f t="shared" si="40"/>
        <v>24.10388927157404</v>
      </c>
      <c r="Q89" s="83">
        <f t="shared" si="41"/>
        <v>2522.887918836207</v>
      </c>
      <c r="R89" s="113">
        <f t="shared" si="58"/>
        <v>1.5418503902164214E-05</v>
      </c>
      <c r="S89" s="62">
        <f t="shared" si="42"/>
        <v>0.03889915722129901</v>
      </c>
      <c r="T89" s="24"/>
      <c r="U89" s="54">
        <f t="shared" si="43"/>
        <v>5.597227396354572</v>
      </c>
      <c r="V89" s="55">
        <f t="shared" si="44"/>
        <v>5.084709082301903</v>
      </c>
      <c r="W89" s="55">
        <f t="shared" si="45"/>
        <v>4.680437327221972</v>
      </c>
      <c r="X89" s="55">
        <f t="shared" si="46"/>
        <v>4.414253718776261</v>
      </c>
      <c r="Y89" s="56">
        <f t="shared" si="47"/>
        <v>4.311808600886102</v>
      </c>
      <c r="Z89" s="103">
        <f t="shared" si="48"/>
        <v>884.4705450172324</v>
      </c>
      <c r="AA89" s="103">
        <f t="shared" si="49"/>
        <v>877.4859271616743</v>
      </c>
      <c r="AB89" s="103">
        <f t="shared" si="50"/>
        <v>865.4040583901728</v>
      </c>
      <c r="AC89" s="103">
        <f t="shared" si="51"/>
        <v>854.2537155192688</v>
      </c>
      <c r="AD89" s="103">
        <f t="shared" si="52"/>
        <v>849.2807762603394</v>
      </c>
      <c r="AE89" s="51">
        <f t="shared" si="53"/>
        <v>31.716517136857405</v>
      </c>
      <c r="AF89" s="52">
        <f t="shared" si="54"/>
        <v>26.454891643075655</v>
      </c>
      <c r="AG89" s="52">
        <f t="shared" si="55"/>
        <v>22.639832004353167</v>
      </c>
      <c r="AH89" s="52">
        <f t="shared" si="56"/>
        <v>20.289335166176166</v>
      </c>
      <c r="AI89" s="53">
        <f t="shared" si="57"/>
        <v>19.418870407407816</v>
      </c>
      <c r="AJ89" s="24"/>
      <c r="BY89"/>
    </row>
    <row r="90" spans="1:77" ht="16.5">
      <c r="A90" s="97">
        <v>48</v>
      </c>
      <c r="B90" s="4">
        <v>-1.758295828826924</v>
      </c>
      <c r="C90" s="11">
        <v>285.9329185673318</v>
      </c>
      <c r="D90" s="4">
        <v>-4.366431478680456</v>
      </c>
      <c r="E90" s="4">
        <f t="shared" si="32"/>
        <v>4.707157112279316</v>
      </c>
      <c r="F90" s="182">
        <f t="shared" si="33"/>
        <v>0.2930493048044873</v>
      </c>
      <c r="G90" s="58">
        <f t="shared" si="59"/>
        <v>47.65548642788863</v>
      </c>
      <c r="H90" s="60">
        <f t="shared" si="60"/>
        <v>0.727738579780076</v>
      </c>
      <c r="I90" s="60">
        <f t="shared" si="61"/>
        <v>0.7845261853798862</v>
      </c>
      <c r="J90" s="41">
        <f t="shared" si="34"/>
        <v>4.707157112279316</v>
      </c>
      <c r="K90" s="18">
        <f t="shared" si="35"/>
        <v>16.70896284373286</v>
      </c>
      <c r="L90" s="18">
        <f t="shared" si="36"/>
        <v>648.388510284246</v>
      </c>
      <c r="M90" s="15">
        <f t="shared" si="37"/>
        <v>16.58239173910385</v>
      </c>
      <c r="N90" s="18">
        <f t="shared" si="38"/>
        <v>913.6643777638302</v>
      </c>
      <c r="O90" s="18">
        <f t="shared" si="39"/>
        <v>867.3542608069354</v>
      </c>
      <c r="P90" s="11">
        <f t="shared" si="40"/>
        <v>24.34842307049239</v>
      </c>
      <c r="Q90" s="83">
        <f t="shared" si="41"/>
        <v>2487.046926508341</v>
      </c>
      <c r="R90" s="113">
        <f t="shared" si="58"/>
        <v>1.5418503902164214E-05</v>
      </c>
      <c r="S90" s="62">
        <f t="shared" si="42"/>
        <v>0.03834654274123437</v>
      </c>
      <c r="T90" s="24"/>
      <c r="U90" s="54">
        <f t="shared" si="43"/>
        <v>5.600034976781398</v>
      </c>
      <c r="V90" s="55">
        <f t="shared" si="44"/>
        <v>5.098520808406646</v>
      </c>
      <c r="W90" s="55">
        <f t="shared" si="45"/>
        <v>4.707157112279316</v>
      </c>
      <c r="X90" s="55">
        <f t="shared" si="46"/>
        <v>4.455068201380716</v>
      </c>
      <c r="Y90" s="56">
        <f t="shared" si="47"/>
        <v>4.366443430478762</v>
      </c>
      <c r="Z90" s="103">
        <f t="shared" si="48"/>
        <v>884.4833046530879</v>
      </c>
      <c r="AA90" s="103">
        <f t="shared" si="49"/>
        <v>877.7959341985245</v>
      </c>
      <c r="AB90" s="103">
        <f t="shared" si="50"/>
        <v>866.3827114639248</v>
      </c>
      <c r="AC90" s="103">
        <f t="shared" si="51"/>
        <v>856.1291510783013</v>
      </c>
      <c r="AD90" s="103">
        <f t="shared" si="52"/>
        <v>851.9802026408385</v>
      </c>
      <c r="AE90" s="51">
        <f t="shared" si="53"/>
        <v>31.746649200879897</v>
      </c>
      <c r="AF90" s="52">
        <f t="shared" si="54"/>
        <v>26.590454805059334</v>
      </c>
      <c r="AG90" s="52">
        <f t="shared" si="55"/>
        <v>22.882857173896703</v>
      </c>
      <c r="AH90" s="52">
        <f t="shared" si="56"/>
        <v>20.641420676922017</v>
      </c>
      <c r="AI90" s="53">
        <f t="shared" si="57"/>
        <v>19.880733495703993</v>
      </c>
      <c r="AJ90" s="24"/>
      <c r="BY90"/>
    </row>
    <row r="91" spans="1:77" ht="16.5">
      <c r="A91" s="97">
        <v>49</v>
      </c>
      <c r="B91" s="4">
        <v>-1.6936315178150032</v>
      </c>
      <c r="C91" s="11">
        <v>284.0837497045378</v>
      </c>
      <c r="D91" s="4">
        <v>-4.421406773320223</v>
      </c>
      <c r="E91" s="4">
        <f t="shared" si="32"/>
        <v>4.734683260081744</v>
      </c>
      <c r="F91" s="182">
        <f t="shared" si="33"/>
        <v>0.28227191963583387</v>
      </c>
      <c r="G91" s="58">
        <f t="shared" si="59"/>
        <v>47.34729161742297</v>
      </c>
      <c r="H91" s="60">
        <f t="shared" si="60"/>
        <v>0.7369011288867039</v>
      </c>
      <c r="I91" s="60">
        <f t="shared" si="61"/>
        <v>0.7891138766802906</v>
      </c>
      <c r="J91" s="41">
        <f t="shared" si="34"/>
        <v>4.734683260081744</v>
      </c>
      <c r="K91" s="18">
        <f t="shared" si="35"/>
        <v>15.50256124888723</v>
      </c>
      <c r="L91" s="18">
        <f t="shared" si="36"/>
        <v>605.1640062730391</v>
      </c>
      <c r="M91" s="15">
        <f t="shared" si="37"/>
        <v>17.00257959113892</v>
      </c>
      <c r="N91" s="18">
        <f t="shared" si="38"/>
        <v>920.9046805696705</v>
      </c>
      <c r="O91" s="18">
        <f t="shared" si="39"/>
        <v>868.500513991338</v>
      </c>
      <c r="P91" s="11">
        <f t="shared" si="40"/>
        <v>24.581757644800746</v>
      </c>
      <c r="Q91" s="83">
        <f t="shared" si="41"/>
        <v>2451.6560993188746</v>
      </c>
      <c r="R91" s="113">
        <f t="shared" si="58"/>
        <v>1.5418503902164214E-05</v>
      </c>
      <c r="S91" s="62">
        <f t="shared" si="42"/>
        <v>0.03780086913411276</v>
      </c>
      <c r="T91" s="24"/>
      <c r="U91" s="54">
        <f t="shared" si="43"/>
        <v>5.596116751802143</v>
      </c>
      <c r="V91" s="55">
        <f t="shared" si="44"/>
        <v>5.1100663201994525</v>
      </c>
      <c r="W91" s="55">
        <f t="shared" si="45"/>
        <v>4.734683260081744</v>
      </c>
      <c r="X91" s="55">
        <f t="shared" si="46"/>
        <v>4.497762335782666</v>
      </c>
      <c r="Y91" s="56">
        <f t="shared" si="47"/>
        <v>4.421617256671738</v>
      </c>
      <c r="Z91" s="103">
        <f t="shared" si="48"/>
        <v>884.4654209736854</v>
      </c>
      <c r="AA91" s="103">
        <f t="shared" si="49"/>
        <v>878.0498828843074</v>
      </c>
      <c r="AB91" s="103">
        <f t="shared" si="50"/>
        <v>867.3641552548144</v>
      </c>
      <c r="AC91" s="103">
        <f t="shared" si="51"/>
        <v>858.0265878941577</v>
      </c>
      <c r="AD91" s="103">
        <f t="shared" si="52"/>
        <v>854.5965229497251</v>
      </c>
      <c r="AE91" s="51">
        <f t="shared" si="53"/>
        <v>31.70460119677195</v>
      </c>
      <c r="AF91" s="52">
        <f t="shared" si="54"/>
        <v>26.7040397377743</v>
      </c>
      <c r="AG91" s="52">
        <f t="shared" si="55"/>
        <v>23.134567243869682</v>
      </c>
      <c r="AH91" s="52">
        <f t="shared" si="56"/>
        <v>21.01294625678981</v>
      </c>
      <c r="AI91" s="53">
        <f t="shared" si="57"/>
        <v>20.352633788797995</v>
      </c>
      <c r="AJ91" s="24"/>
      <c r="BY91"/>
    </row>
    <row r="92" spans="1:77" ht="16.5">
      <c r="A92" s="97">
        <v>50</v>
      </c>
      <c r="B92" s="4">
        <v>-1.6337877315324292</v>
      </c>
      <c r="C92" s="11">
        <v>282.3607771625718</v>
      </c>
      <c r="D92" s="4">
        <v>-4.4784057492794975</v>
      </c>
      <c r="E92" s="4">
        <f t="shared" si="32"/>
        <v>4.767114473860003</v>
      </c>
      <c r="F92" s="182">
        <f t="shared" si="33"/>
        <v>0.27229795525540484</v>
      </c>
      <c r="G92" s="58">
        <f t="shared" si="59"/>
        <v>47.060129527095306</v>
      </c>
      <c r="H92" s="60">
        <f t="shared" si="60"/>
        <v>0.7464009582132496</v>
      </c>
      <c r="I92" s="60">
        <f t="shared" si="61"/>
        <v>0.7945190789766673</v>
      </c>
      <c r="J92" s="41">
        <f t="shared" si="34"/>
        <v>4.767114473860003</v>
      </c>
      <c r="K92" s="18">
        <f t="shared" si="35"/>
        <v>14.426363226640383</v>
      </c>
      <c r="L92" s="18">
        <f t="shared" si="36"/>
        <v>566.5781939488023</v>
      </c>
      <c r="M92" s="15">
        <f t="shared" si="37"/>
        <v>17.443785970756643</v>
      </c>
      <c r="N92" s="18">
        <f t="shared" si="38"/>
        <v>929.4457126089134</v>
      </c>
      <c r="O92" s="18">
        <f t="shared" si="39"/>
        <v>869.7240522363834</v>
      </c>
      <c r="P92" s="11">
        <f t="shared" si="40"/>
        <v>24.86291653298858</v>
      </c>
      <c r="Q92" s="83">
        <f t="shared" si="41"/>
        <v>2422.4810245244844</v>
      </c>
      <c r="R92" s="113">
        <f t="shared" si="58"/>
        <v>1.5418503902164214E-05</v>
      </c>
      <c r="S92" s="62">
        <f t="shared" si="42"/>
        <v>0.03735103312954952</v>
      </c>
      <c r="T92" s="24"/>
      <c r="U92" s="54">
        <f t="shared" si="43"/>
        <v>5.5987418323663505</v>
      </c>
      <c r="V92" s="55">
        <f t="shared" si="44"/>
        <v>5.127442675496143</v>
      </c>
      <c r="W92" s="55">
        <f t="shared" si="45"/>
        <v>4.767114473860003</v>
      </c>
      <c r="X92" s="55">
        <f t="shared" si="46"/>
        <v>4.5442321853805385</v>
      </c>
      <c r="Y92" s="56">
        <f t="shared" si="47"/>
        <v>4.479359958050658</v>
      </c>
      <c r="Z92" s="103">
        <f t="shared" si="48"/>
        <v>884.477462108607</v>
      </c>
      <c r="AA92" s="103">
        <f t="shared" si="49"/>
        <v>878.423172485756</v>
      </c>
      <c r="AB92" s="103">
        <f t="shared" si="50"/>
        <v>868.485690893752</v>
      </c>
      <c r="AC92" s="103">
        <f t="shared" si="51"/>
        <v>860.0171320508059</v>
      </c>
      <c r="AD92" s="103">
        <f t="shared" si="52"/>
        <v>857.2168036429962</v>
      </c>
      <c r="AE92" s="51">
        <f t="shared" si="53"/>
        <v>31.732768891754475</v>
      </c>
      <c r="AF92" s="52">
        <f t="shared" si="54"/>
        <v>26.8754432285008</v>
      </c>
      <c r="AG92" s="52">
        <f t="shared" si="55"/>
        <v>23.432890225189613</v>
      </c>
      <c r="AH92" s="52">
        <f t="shared" si="56"/>
        <v>21.421076471128714</v>
      </c>
      <c r="AI92" s="53">
        <f t="shared" si="57"/>
        <v>20.85240384836931</v>
      </c>
      <c r="AJ92" s="24"/>
      <c r="BY92"/>
    </row>
    <row r="93" spans="1:77" ht="16.5">
      <c r="A93" s="97">
        <v>51</v>
      </c>
      <c r="B93" s="4">
        <v>-1.5752328133843463</v>
      </c>
      <c r="C93" s="11">
        <v>279.8918807171123</v>
      </c>
      <c r="D93" s="4">
        <v>-4.534937911501244</v>
      </c>
      <c r="E93" s="4">
        <f t="shared" si="32"/>
        <v>4.800731223213191</v>
      </c>
      <c r="F93" s="182">
        <f t="shared" si="33"/>
        <v>0.2625388022307244</v>
      </c>
      <c r="G93" s="58">
        <f t="shared" si="59"/>
        <v>46.64864678618538</v>
      </c>
      <c r="H93" s="60">
        <f t="shared" si="60"/>
        <v>0.7558229852502073</v>
      </c>
      <c r="I93" s="60">
        <f t="shared" si="61"/>
        <v>0.8001218705355317</v>
      </c>
      <c r="J93" s="41">
        <f t="shared" si="34"/>
        <v>4.800731223213191</v>
      </c>
      <c r="K93" s="18">
        <f t="shared" si="35"/>
        <v>13.41081283638273</v>
      </c>
      <c r="L93" s="18">
        <f t="shared" si="36"/>
        <v>529.8209762615261</v>
      </c>
      <c r="M93" s="15">
        <f t="shared" si="37"/>
        <v>17.88696111910729</v>
      </c>
      <c r="N93" s="18">
        <f t="shared" si="38"/>
        <v>938.3108482383049</v>
      </c>
      <c r="O93" s="18">
        <f t="shared" si="39"/>
        <v>870.914270757761</v>
      </c>
      <c r="P93" s="11">
        <f t="shared" si="40"/>
        <v>25.149513862406373</v>
      </c>
      <c r="Q93" s="83">
        <f t="shared" si="41"/>
        <v>2395.4933830754885</v>
      </c>
      <c r="R93" s="113">
        <f t="shared" si="58"/>
        <v>1.5418503902164214E-05</v>
      </c>
      <c r="S93" s="62">
        <f t="shared" si="42"/>
        <v>0.03693492407455797</v>
      </c>
      <c r="T93" s="24"/>
      <c r="U93" s="54">
        <f t="shared" si="43"/>
        <v>5.600531595466838</v>
      </c>
      <c r="V93" s="55">
        <f t="shared" si="44"/>
        <v>5.145335868444909</v>
      </c>
      <c r="W93" s="55">
        <f t="shared" si="45"/>
        <v>4.800731223213191</v>
      </c>
      <c r="X93" s="55">
        <f t="shared" si="46"/>
        <v>4.591685026992511</v>
      </c>
      <c r="Y93" s="56">
        <f t="shared" si="47"/>
        <v>4.536974159924795</v>
      </c>
      <c r="Z93" s="103">
        <f t="shared" si="48"/>
        <v>884.4855327998516</v>
      </c>
      <c r="AA93" s="103">
        <f t="shared" si="49"/>
        <v>878.7963787262167</v>
      </c>
      <c r="AB93" s="103">
        <f t="shared" si="50"/>
        <v>869.6085248790715</v>
      </c>
      <c r="AC93" s="103">
        <f t="shared" si="51"/>
        <v>861.9695582387814</v>
      </c>
      <c r="AD93" s="103">
        <f t="shared" si="52"/>
        <v>859.7113591448838</v>
      </c>
      <c r="AE93" s="51">
        <f t="shared" si="53"/>
        <v>31.751980593532355</v>
      </c>
      <c r="AF93" s="52">
        <f t="shared" si="54"/>
        <v>27.052515793213463</v>
      </c>
      <c r="AG93" s="52">
        <f t="shared" si="55"/>
        <v>23.744127071508675</v>
      </c>
      <c r="AH93" s="52">
        <f t="shared" si="56"/>
        <v>21.841871815843383</v>
      </c>
      <c r="AI93" s="53">
        <f t="shared" si="57"/>
        <v>21.357074037933987</v>
      </c>
      <c r="AJ93" s="24"/>
      <c r="BY93"/>
    </row>
    <row r="94" spans="1:77" ht="16.5">
      <c r="A94" s="97">
        <v>52</v>
      </c>
      <c r="B94" s="4">
        <v>-1.5187302671408105</v>
      </c>
      <c r="C94" s="11">
        <v>276.7421270857516</v>
      </c>
      <c r="D94" s="4">
        <v>-4.593918042400978</v>
      </c>
      <c r="E94" s="4">
        <f t="shared" si="32"/>
        <v>4.838452707697662</v>
      </c>
      <c r="F94" s="182">
        <f t="shared" si="33"/>
        <v>0.2531217111901351</v>
      </c>
      <c r="G94" s="58">
        <f t="shared" si="59"/>
        <v>46.12368784762526</v>
      </c>
      <c r="H94" s="60">
        <f t="shared" si="60"/>
        <v>0.7656530070668297</v>
      </c>
      <c r="I94" s="60">
        <f t="shared" si="61"/>
        <v>0.806408784616277</v>
      </c>
      <c r="J94" s="41">
        <f t="shared" si="34"/>
        <v>4.838452707697662</v>
      </c>
      <c r="K94" s="18">
        <f t="shared" si="35"/>
        <v>12.46599355386644</v>
      </c>
      <c r="L94" s="18">
        <f t="shared" si="36"/>
        <v>495.2819528671753</v>
      </c>
      <c r="M94" s="15">
        <f t="shared" si="37"/>
        <v>18.35525227786138</v>
      </c>
      <c r="N94" s="18">
        <f t="shared" si="38"/>
        <v>948.2726640970142</v>
      </c>
      <c r="O94" s="18">
        <f t="shared" si="39"/>
        <v>872.1460645586852</v>
      </c>
      <c r="P94" s="11">
        <f t="shared" si="40"/>
        <v>25.469876608753786</v>
      </c>
      <c r="Q94" s="83">
        <f t="shared" si="41"/>
        <v>2371.9918039633562</v>
      </c>
      <c r="R94" s="113">
        <f t="shared" si="58"/>
        <v>1.5418503902164214E-05</v>
      </c>
      <c r="S94" s="62">
        <f t="shared" si="42"/>
        <v>0.03657256488531054</v>
      </c>
      <c r="T94" s="24"/>
      <c r="U94" s="54">
        <f t="shared" si="43"/>
        <v>5.604656079585454</v>
      </c>
      <c r="V94" s="55">
        <f t="shared" si="44"/>
        <v>5.166795300695202</v>
      </c>
      <c r="W94" s="55">
        <f t="shared" si="45"/>
        <v>4.838452707697662</v>
      </c>
      <c r="X94" s="55">
        <f t="shared" si="46"/>
        <v>4.642921768289514</v>
      </c>
      <c r="Y94" s="56">
        <f t="shared" si="47"/>
        <v>4.597180386364603</v>
      </c>
      <c r="Z94" s="103">
        <f t="shared" si="48"/>
        <v>884.5037028782557</v>
      </c>
      <c r="AA94" s="103">
        <f t="shared" si="49"/>
        <v>879.2290044843501</v>
      </c>
      <c r="AB94" s="103">
        <f t="shared" si="50"/>
        <v>870.8203908768606</v>
      </c>
      <c r="AC94" s="103">
        <f t="shared" si="51"/>
        <v>863.9867940590296</v>
      </c>
      <c r="AD94" s="103">
        <f t="shared" si="52"/>
        <v>862.1904304949302</v>
      </c>
      <c r="AE94" s="51">
        <f t="shared" si="53"/>
        <v>31.796275759191452</v>
      </c>
      <c r="AF94" s="52">
        <f t="shared" si="54"/>
        <v>27.2656441078994</v>
      </c>
      <c r="AG94" s="52">
        <f t="shared" si="55"/>
        <v>24.095801469628352</v>
      </c>
      <c r="AH94" s="52">
        <f t="shared" si="56"/>
        <v>22.30079573194639</v>
      </c>
      <c r="AI94" s="53">
        <f t="shared" si="57"/>
        <v>21.89086597510333</v>
      </c>
      <c r="AJ94" s="24"/>
      <c r="BY94"/>
    </row>
    <row r="95" spans="1:77" ht="16.5">
      <c r="A95" s="97">
        <v>53</v>
      </c>
      <c r="B95" s="4">
        <v>-1.4645137627007347</v>
      </c>
      <c r="C95" s="11">
        <v>272.98323406389613</v>
      </c>
      <c r="D95" s="4">
        <v>-4.654270873718812</v>
      </c>
      <c r="E95" s="4">
        <f t="shared" si="32"/>
        <v>4.879245630944105</v>
      </c>
      <c r="F95" s="182">
        <f t="shared" si="33"/>
        <v>0.24408562711678913</v>
      </c>
      <c r="G95" s="58">
        <f t="shared" si="59"/>
        <v>45.49720567731602</v>
      </c>
      <c r="H95" s="60">
        <f t="shared" si="60"/>
        <v>0.7757118122864688</v>
      </c>
      <c r="I95" s="60">
        <f t="shared" si="61"/>
        <v>0.8132076051573508</v>
      </c>
      <c r="J95" s="41">
        <f t="shared" si="34"/>
        <v>4.879245630944105</v>
      </c>
      <c r="K95" s="18">
        <f t="shared" si="35"/>
        <v>11.59184368817531</v>
      </c>
      <c r="L95" s="18">
        <f t="shared" si="36"/>
        <v>462.9974625352737</v>
      </c>
      <c r="M95" s="15">
        <f t="shared" si="37"/>
        <v>18.840706422832564</v>
      </c>
      <c r="N95" s="18">
        <f t="shared" si="38"/>
        <v>959.0622898723848</v>
      </c>
      <c r="O95" s="18">
        <f t="shared" si="39"/>
        <v>873.3794559298342</v>
      </c>
      <c r="P95" s="11">
        <f t="shared" si="40"/>
        <v>25.81605232139262</v>
      </c>
      <c r="Q95" s="83">
        <f t="shared" si="41"/>
        <v>2351.687810769893</v>
      </c>
      <c r="R95" s="113">
        <f t="shared" si="58"/>
        <v>1.5418503902164214E-05</v>
      </c>
      <c r="S95" s="62">
        <f t="shared" si="42"/>
        <v>0.03625950768702761</v>
      </c>
      <c r="T95" s="24"/>
      <c r="U95" s="54">
        <f t="shared" si="43"/>
        <v>5.610756073938423</v>
      </c>
      <c r="V95" s="55">
        <f t="shared" si="44"/>
        <v>5.1910977092508945</v>
      </c>
      <c r="W95" s="55">
        <f t="shared" si="45"/>
        <v>4.879245630944105</v>
      </c>
      <c r="X95" s="55">
        <f t="shared" si="46"/>
        <v>4.696723455934856</v>
      </c>
      <c r="Y95" s="56">
        <f t="shared" si="47"/>
        <v>4.658756841724456</v>
      </c>
      <c r="Z95" s="103">
        <f t="shared" si="48"/>
        <v>884.5294798170198</v>
      </c>
      <c r="AA95" s="103">
        <f t="shared" si="49"/>
        <v>879.6992484666808</v>
      </c>
      <c r="AB95" s="103">
        <f t="shared" si="50"/>
        <v>872.0737746313571</v>
      </c>
      <c r="AC95" s="103">
        <f t="shared" si="51"/>
        <v>866.0036073340784</v>
      </c>
      <c r="AD95" s="103">
        <f t="shared" si="52"/>
        <v>864.5911694000346</v>
      </c>
      <c r="AE95" s="51">
        <f t="shared" si="53"/>
        <v>31.861843466334644</v>
      </c>
      <c r="AF95" s="52">
        <f t="shared" si="54"/>
        <v>27.50801402000624</v>
      </c>
      <c r="AG95" s="52">
        <f t="shared" si="55"/>
        <v>24.479008005993048</v>
      </c>
      <c r="AH95" s="52">
        <f t="shared" si="56"/>
        <v>22.787805945462768</v>
      </c>
      <c r="AI95" s="53">
        <f t="shared" si="57"/>
        <v>22.44359016916639</v>
      </c>
      <c r="AJ95" s="24"/>
      <c r="BY95"/>
    </row>
    <row r="96" spans="1:77" ht="16.5">
      <c r="A96" s="97">
        <v>54</v>
      </c>
      <c r="B96" s="4">
        <v>-1.4138085455450984</v>
      </c>
      <c r="C96" s="11">
        <v>268.73551451884225</v>
      </c>
      <c r="D96" s="4">
        <v>-4.719002848084695</v>
      </c>
      <c r="E96" s="4">
        <f t="shared" si="32"/>
        <v>4.926240197522631</v>
      </c>
      <c r="F96" s="182">
        <f t="shared" si="33"/>
        <v>0.2356347575908497</v>
      </c>
      <c r="G96" s="58">
        <f t="shared" si="59"/>
        <v>44.789252419807035</v>
      </c>
      <c r="H96" s="60">
        <f t="shared" si="60"/>
        <v>0.7865004746807824</v>
      </c>
      <c r="I96" s="60">
        <f t="shared" si="61"/>
        <v>0.8210400329204385</v>
      </c>
      <c r="J96" s="41">
        <f t="shared" si="34"/>
        <v>4.926240197522631</v>
      </c>
      <c r="K96" s="18">
        <f t="shared" si="35"/>
        <v>10.803060451616808</v>
      </c>
      <c r="L96" s="18">
        <f t="shared" si="36"/>
        <v>433.5426211232152</v>
      </c>
      <c r="M96" s="15">
        <f t="shared" si="37"/>
        <v>19.368426995662283</v>
      </c>
      <c r="N96" s="18">
        <f t="shared" si="38"/>
        <v>971.5133803709743</v>
      </c>
      <c r="O96" s="18">
        <f t="shared" si="39"/>
        <v>874.6786572592312</v>
      </c>
      <c r="P96" s="11">
        <f t="shared" si="40"/>
        <v>26.219867266398115</v>
      </c>
      <c r="Q96" s="83">
        <f t="shared" si="41"/>
        <v>2336.126013467098</v>
      </c>
      <c r="R96" s="113">
        <f t="shared" si="58"/>
        <v>1.5418503902164214E-05</v>
      </c>
      <c r="S96" s="62">
        <f t="shared" si="42"/>
        <v>0.03601956805458978</v>
      </c>
      <c r="T96" s="24"/>
      <c r="U96" s="54">
        <f t="shared" si="43"/>
        <v>5.622517973640735</v>
      </c>
      <c r="V96" s="55">
        <f t="shared" si="44"/>
        <v>5.221633966365287</v>
      </c>
      <c r="W96" s="55">
        <f t="shared" si="45"/>
        <v>4.926240197522631</v>
      </c>
      <c r="X96" s="55">
        <f t="shared" si="46"/>
        <v>4.756033218857653</v>
      </c>
      <c r="Y96" s="56">
        <f t="shared" si="47"/>
        <v>4.7245623886523855</v>
      </c>
      <c r="Z96" s="103">
        <f t="shared" si="48"/>
        <v>884.5754907018642</v>
      </c>
      <c r="AA96" s="103">
        <f t="shared" si="49"/>
        <v>880.2604727473057</v>
      </c>
      <c r="AB96" s="103">
        <f t="shared" si="50"/>
        <v>873.444162120724</v>
      </c>
      <c r="AC96" s="103">
        <f t="shared" si="51"/>
        <v>868.1067110575874</v>
      </c>
      <c r="AD96" s="103">
        <f t="shared" si="52"/>
        <v>867.0064496686745</v>
      </c>
      <c r="AE96" s="51">
        <f t="shared" si="53"/>
        <v>31.98845999552413</v>
      </c>
      <c r="AF96" s="52">
        <f t="shared" si="54"/>
        <v>27.814069468791132</v>
      </c>
      <c r="AG96" s="52">
        <f t="shared" si="55"/>
        <v>24.92420450595749</v>
      </c>
      <c r="AH96" s="52">
        <f t="shared" si="56"/>
        <v>23.330743756780016</v>
      </c>
      <c r="AI96" s="53">
        <f t="shared" si="57"/>
        <v>23.041858604937804</v>
      </c>
      <c r="AJ96" s="24"/>
      <c r="BY96"/>
    </row>
    <row r="97" spans="1:77" ht="16.5">
      <c r="A97" s="97">
        <v>55</v>
      </c>
      <c r="B97" s="4">
        <v>-1.360725856349891</v>
      </c>
      <c r="C97" s="11">
        <v>264.45892699307853</v>
      </c>
      <c r="D97" s="4">
        <v>-4.7850106089258855</v>
      </c>
      <c r="E97" s="4">
        <f t="shared" si="32"/>
        <v>4.9747262621849275</v>
      </c>
      <c r="F97" s="182">
        <f t="shared" si="33"/>
        <v>0.2267876427249818</v>
      </c>
      <c r="G97" s="58">
        <f t="shared" si="59"/>
        <v>44.07648783217976</v>
      </c>
      <c r="H97" s="60">
        <f t="shared" si="60"/>
        <v>0.7975017681543143</v>
      </c>
      <c r="I97" s="60">
        <f t="shared" si="61"/>
        <v>0.829121043697488</v>
      </c>
      <c r="J97" s="41">
        <f t="shared" si="34"/>
        <v>4.9747262621849275</v>
      </c>
      <c r="K97" s="18">
        <f t="shared" si="35"/>
        <v>10.007068581665207</v>
      </c>
      <c r="L97" s="18">
        <f t="shared" si="36"/>
        <v>403.84957305610044</v>
      </c>
      <c r="M97" s="15">
        <f t="shared" si="37"/>
        <v>19.914054073873995</v>
      </c>
      <c r="N97" s="18">
        <f t="shared" si="38"/>
        <v>984.3829666879559</v>
      </c>
      <c r="O97" s="18">
        <f t="shared" si="39"/>
        <v>875.9315981853963</v>
      </c>
      <c r="P97" s="11">
        <f t="shared" si="40"/>
        <v>26.64235085277472</v>
      </c>
      <c r="Q97" s="83">
        <f t="shared" si="41"/>
        <v>2320.7276114377664</v>
      </c>
      <c r="R97" s="113">
        <f t="shared" si="58"/>
        <v>1.5418503902164214E-05</v>
      </c>
      <c r="S97" s="62">
        <f t="shared" si="42"/>
        <v>0.035782147732813435</v>
      </c>
      <c r="T97" s="24"/>
      <c r="U97" s="54">
        <f t="shared" si="43"/>
        <v>5.6357753241807975</v>
      </c>
      <c r="V97" s="55">
        <f t="shared" si="44"/>
        <v>5.253705838748124</v>
      </c>
      <c r="W97" s="55">
        <f t="shared" si="45"/>
        <v>4.9747262621849275</v>
      </c>
      <c r="X97" s="55">
        <f t="shared" si="46"/>
        <v>4.816782384058266</v>
      </c>
      <c r="Y97" s="56">
        <f t="shared" si="47"/>
        <v>4.79185752033603</v>
      </c>
      <c r="Z97" s="103">
        <f t="shared" si="48"/>
        <v>884.6215239764159</v>
      </c>
      <c r="AA97" s="103">
        <f t="shared" si="49"/>
        <v>880.8143962078103</v>
      </c>
      <c r="AB97" s="103">
        <f t="shared" si="50"/>
        <v>874.7756067365431</v>
      </c>
      <c r="AC97" s="103">
        <f t="shared" si="51"/>
        <v>870.1304061406177</v>
      </c>
      <c r="AD97" s="103">
        <f t="shared" si="52"/>
        <v>869.3160578655943</v>
      </c>
      <c r="AE97" s="51">
        <f t="shared" si="53"/>
        <v>32.13147506597923</v>
      </c>
      <c r="AF97" s="52">
        <f t="shared" si="54"/>
        <v>28.137332362747653</v>
      </c>
      <c r="AG97" s="52">
        <f t="shared" si="55"/>
        <v>25.387718444936485</v>
      </c>
      <c r="AH97" s="52">
        <f t="shared" si="56"/>
        <v>23.893456107907998</v>
      </c>
      <c r="AI97" s="53">
        <f t="shared" si="57"/>
        <v>23.661772282302223</v>
      </c>
      <c r="AJ97" s="24"/>
      <c r="BY97"/>
    </row>
    <row r="98" spans="1:77" ht="16.5">
      <c r="A98" s="97">
        <v>56</v>
      </c>
      <c r="B98" s="4">
        <v>-1.313185356620517</v>
      </c>
      <c r="C98" s="11">
        <v>258.2160205655852</v>
      </c>
      <c r="D98" s="4">
        <v>-4.858146156936076</v>
      </c>
      <c r="E98" s="4">
        <f t="shared" si="32"/>
        <v>5.032498371882034</v>
      </c>
      <c r="F98" s="182">
        <f t="shared" si="33"/>
        <v>0.21886422610341952</v>
      </c>
      <c r="G98" s="58">
        <f t="shared" si="59"/>
        <v>43.03600342759753</v>
      </c>
      <c r="H98" s="60">
        <f t="shared" si="60"/>
        <v>0.8096910261560126</v>
      </c>
      <c r="I98" s="60">
        <f t="shared" si="61"/>
        <v>0.8387497286470056</v>
      </c>
      <c r="J98" s="41">
        <f t="shared" si="34"/>
        <v>5.032498371882034</v>
      </c>
      <c r="K98" s="18">
        <f t="shared" si="35"/>
        <v>9.3200375927138</v>
      </c>
      <c r="L98" s="18">
        <f t="shared" si="36"/>
        <v>377.2624893258484</v>
      </c>
      <c r="M98" s="15">
        <f t="shared" si="37"/>
        <v>20.527451033504693</v>
      </c>
      <c r="N98" s="18">
        <f t="shared" si="38"/>
        <v>999.7476827417296</v>
      </c>
      <c r="O98" s="18">
        <f t="shared" si="39"/>
        <v>877.2637747212169</v>
      </c>
      <c r="P98" s="11">
        <f t="shared" si="40"/>
        <v>27.14138054471415</v>
      </c>
      <c r="Q98" s="83">
        <f t="shared" si="41"/>
        <v>2311.2628159597275</v>
      </c>
      <c r="R98" s="113">
        <f t="shared" si="58"/>
        <v>1.5418503902164214E-05</v>
      </c>
      <c r="S98" s="62">
        <f t="shared" si="42"/>
        <v>0.035636214746802106</v>
      </c>
      <c r="T98" s="24"/>
      <c r="U98" s="54">
        <f t="shared" si="43"/>
        <v>5.653687030163309</v>
      </c>
      <c r="V98" s="55">
        <f t="shared" si="44"/>
        <v>5.293589585847478</v>
      </c>
      <c r="W98" s="55">
        <f t="shared" si="45"/>
        <v>5.032498371882034</v>
      </c>
      <c r="X98" s="55">
        <f t="shared" si="46"/>
        <v>4.886309907675134</v>
      </c>
      <c r="Y98" s="56">
        <f t="shared" si="47"/>
        <v>4.865392549007678</v>
      </c>
      <c r="Z98" s="103">
        <f t="shared" si="48"/>
        <v>884.6739117112435</v>
      </c>
      <c r="AA98" s="103">
        <f t="shared" si="49"/>
        <v>881.4525027255073</v>
      </c>
      <c r="AB98" s="103">
        <f t="shared" si="50"/>
        <v>876.2528719442817</v>
      </c>
      <c r="AC98" s="103">
        <f t="shared" si="51"/>
        <v>872.2847993681669</v>
      </c>
      <c r="AD98" s="103">
        <f t="shared" si="52"/>
        <v>871.6547878568853</v>
      </c>
      <c r="AE98" s="51">
        <f t="shared" si="53"/>
        <v>32.32520453125645</v>
      </c>
      <c r="AF98" s="52">
        <f t="shared" si="54"/>
        <v>28.541929841766077</v>
      </c>
      <c r="AG98" s="52">
        <f t="shared" si="55"/>
        <v>25.945557784500654</v>
      </c>
      <c r="AH98" s="52">
        <f t="shared" si="56"/>
        <v>24.545675275426415</v>
      </c>
      <c r="AI98" s="53">
        <f t="shared" si="57"/>
        <v>24.348535290621147</v>
      </c>
      <c r="AJ98" s="24"/>
      <c r="BY98"/>
    </row>
    <row r="99" spans="1:77" ht="16.5">
      <c r="A99" s="97">
        <v>57</v>
      </c>
      <c r="B99" s="4">
        <v>-1.2635106335394646</v>
      </c>
      <c r="C99" s="11">
        <v>252.0404953984403</v>
      </c>
      <c r="D99" s="4">
        <v>-4.933300770021987</v>
      </c>
      <c r="E99" s="4">
        <f t="shared" si="32"/>
        <v>5.092535282996754</v>
      </c>
      <c r="F99" s="182">
        <f t="shared" si="33"/>
        <v>0.21058510558991075</v>
      </c>
      <c r="G99" s="58">
        <f t="shared" si="59"/>
        <v>42.00674923307339</v>
      </c>
      <c r="H99" s="60">
        <f t="shared" si="60"/>
        <v>0.8222167950036644</v>
      </c>
      <c r="I99" s="60">
        <f t="shared" si="61"/>
        <v>0.848755880499459</v>
      </c>
      <c r="J99" s="41">
        <f t="shared" si="34"/>
        <v>5.092535282996754</v>
      </c>
      <c r="K99" s="18">
        <f t="shared" si="35"/>
        <v>8.628263588358454</v>
      </c>
      <c r="L99" s="18">
        <f t="shared" si="36"/>
        <v>350.5913820695539</v>
      </c>
      <c r="M99" s="15">
        <f t="shared" si="37"/>
        <v>21.167475224893</v>
      </c>
      <c r="N99" s="18">
        <f t="shared" si="38"/>
        <v>1015.7489869201996</v>
      </c>
      <c r="O99" s="18">
        <f t="shared" si="39"/>
        <v>878.5276183325514</v>
      </c>
      <c r="P99" s="11">
        <f t="shared" si="40"/>
        <v>27.67067764494085</v>
      </c>
      <c r="Q99" s="83">
        <f t="shared" si="41"/>
        <v>2302.3344037804973</v>
      </c>
      <c r="R99" s="113">
        <f t="shared" si="58"/>
        <v>1.5418503902164214E-05</v>
      </c>
      <c r="S99" s="62">
        <f t="shared" si="42"/>
        <v>0.035498551988776515</v>
      </c>
      <c r="T99" s="24"/>
      <c r="U99" s="54">
        <f t="shared" si="43"/>
        <v>5.674683602990425</v>
      </c>
      <c r="V99" s="55">
        <f t="shared" si="44"/>
        <v>5.336141024658787</v>
      </c>
      <c r="W99" s="55">
        <f t="shared" si="45"/>
        <v>5.092535282996754</v>
      </c>
      <c r="X99" s="55">
        <f t="shared" si="46"/>
        <v>4.957880365096491</v>
      </c>
      <c r="Y99" s="56">
        <f t="shared" si="47"/>
        <v>4.94109171673366</v>
      </c>
      <c r="Z99" s="103">
        <f t="shared" si="48"/>
        <v>884.7209755451927</v>
      </c>
      <c r="AA99" s="103">
        <f t="shared" si="49"/>
        <v>882.0713192866918</v>
      </c>
      <c r="AB99" s="103">
        <f t="shared" si="50"/>
        <v>877.6624188201324</v>
      </c>
      <c r="AC99" s="103">
        <f t="shared" si="51"/>
        <v>874.3224974631484</v>
      </c>
      <c r="AD99" s="103">
        <f t="shared" si="52"/>
        <v>873.8608805475913</v>
      </c>
      <c r="AE99" s="51">
        <f t="shared" si="53"/>
        <v>32.553038329543746</v>
      </c>
      <c r="AF99" s="52">
        <f t="shared" si="54"/>
        <v>28.97676268793629</v>
      </c>
      <c r="AG99" s="52">
        <f t="shared" si="55"/>
        <v>26.531664033205068</v>
      </c>
      <c r="AH99" s="52">
        <f t="shared" si="56"/>
        <v>25.226193958630027</v>
      </c>
      <c r="AI99" s="53">
        <f t="shared" si="57"/>
        <v>25.06572921538909</v>
      </c>
      <c r="AJ99" s="24"/>
      <c r="BY99"/>
    </row>
    <row r="100" spans="1:77" ht="16.5">
      <c r="A100" s="97">
        <v>58</v>
      </c>
      <c r="B100" s="4">
        <v>-1.214001599416605</v>
      </c>
      <c r="C100" s="11">
        <v>244.77978010504086</v>
      </c>
      <c r="D100" s="4">
        <v>-5.013497119819048</v>
      </c>
      <c r="E100" s="4">
        <f t="shared" si="32"/>
        <v>5.1583866909936065</v>
      </c>
      <c r="F100" s="182">
        <f t="shared" si="33"/>
        <v>0.20233359990276747</v>
      </c>
      <c r="G100" s="58">
        <f t="shared" si="59"/>
        <v>40.796630017506814</v>
      </c>
      <c r="H100" s="60">
        <f t="shared" si="60"/>
        <v>0.8355828533031748</v>
      </c>
      <c r="I100" s="60">
        <f t="shared" si="61"/>
        <v>0.8597311151656011</v>
      </c>
      <c r="J100" s="41">
        <f t="shared" si="34"/>
        <v>5.1583866909936065</v>
      </c>
      <c r="K100" s="18">
        <f t="shared" si="35"/>
        <v>7.965336351265673</v>
      </c>
      <c r="L100" s="18">
        <f t="shared" si="36"/>
        <v>324.59746804457234</v>
      </c>
      <c r="M100" s="15">
        <f t="shared" si="37"/>
        <v>21.861271185664844</v>
      </c>
      <c r="N100" s="18">
        <f t="shared" si="38"/>
        <v>1033.3392526164812</v>
      </c>
      <c r="O100" s="18">
        <f t="shared" si="39"/>
        <v>879.7604842875178</v>
      </c>
      <c r="P100" s="11">
        <f t="shared" si="40"/>
        <v>28.256016157293494</v>
      </c>
      <c r="Q100" s="83">
        <f t="shared" si="41"/>
        <v>2295.779828642795</v>
      </c>
      <c r="R100" s="113">
        <f t="shared" si="58"/>
        <v>1.5418503902164214E-05</v>
      </c>
      <c r="S100" s="62">
        <f t="shared" si="42"/>
        <v>0.035397490246438824</v>
      </c>
      <c r="T100" s="24"/>
      <c r="U100" s="54">
        <f t="shared" si="43"/>
        <v>5.699288953341561</v>
      </c>
      <c r="V100" s="55">
        <f t="shared" si="44"/>
        <v>5.383823602085504</v>
      </c>
      <c r="W100" s="55">
        <f t="shared" si="45"/>
        <v>5.1583866909936065</v>
      </c>
      <c r="X100" s="55">
        <f t="shared" si="46"/>
        <v>5.035085361741373</v>
      </c>
      <c r="Y100" s="56">
        <f t="shared" si="47"/>
        <v>5.021449055499797</v>
      </c>
      <c r="Z100" s="103">
        <f t="shared" si="48"/>
        <v>884.7564300052321</v>
      </c>
      <c r="AA100" s="103">
        <f t="shared" si="49"/>
        <v>882.6888044334015</v>
      </c>
      <c r="AB100" s="103">
        <f t="shared" si="50"/>
        <v>879.0614295130091</v>
      </c>
      <c r="AC100" s="103">
        <f t="shared" si="51"/>
        <v>876.3162479759238</v>
      </c>
      <c r="AD100" s="103">
        <f t="shared" si="52"/>
        <v>875.9795095100227</v>
      </c>
      <c r="AE100" s="51">
        <f t="shared" si="53"/>
        <v>32.82104600503175</v>
      </c>
      <c r="AF100" s="52">
        <f t="shared" si="54"/>
        <v>29.467922829453865</v>
      </c>
      <c r="AG100" s="52">
        <f t="shared" si="55"/>
        <v>27.182033174894705</v>
      </c>
      <c r="AH100" s="52">
        <f t="shared" si="56"/>
        <v>25.9706786491373</v>
      </c>
      <c r="AI100" s="53">
        <f t="shared" si="57"/>
        <v>25.838400127949853</v>
      </c>
      <c r="AJ100" s="24"/>
      <c r="BY100"/>
    </row>
    <row r="101" spans="1:77" ht="16.5">
      <c r="A101" s="97">
        <v>59</v>
      </c>
      <c r="B101" s="4">
        <v>-1.1681423880828756</v>
      </c>
      <c r="C101" s="11">
        <v>236.70694480643547</v>
      </c>
      <c r="D101" s="4">
        <v>-5.100489232949414</v>
      </c>
      <c r="E101" s="4">
        <f t="shared" si="32"/>
        <v>5.232546899385505</v>
      </c>
      <c r="F101" s="182">
        <f t="shared" si="33"/>
        <v>0.19469039801381258</v>
      </c>
      <c r="G101" s="58">
        <f t="shared" si="59"/>
        <v>39.45115746773924</v>
      </c>
      <c r="H101" s="60">
        <f t="shared" si="60"/>
        <v>0.8500815388249024</v>
      </c>
      <c r="I101" s="60">
        <f t="shared" si="61"/>
        <v>0.8720911498975842</v>
      </c>
      <c r="J101" s="41">
        <f t="shared" si="34"/>
        <v>5.232546899385505</v>
      </c>
      <c r="K101" s="18">
        <f t="shared" si="35"/>
        <v>7.374917532025434</v>
      </c>
      <c r="L101" s="18">
        <f t="shared" si="36"/>
        <v>300.947518790805</v>
      </c>
      <c r="M101" s="15">
        <f t="shared" si="37"/>
        <v>22.626508459392507</v>
      </c>
      <c r="N101" s="18">
        <f t="shared" si="38"/>
        <v>1053.1969577351208</v>
      </c>
      <c r="O101" s="18">
        <f t="shared" si="39"/>
        <v>880.9610440268636</v>
      </c>
      <c r="P101" s="11">
        <f t="shared" si="40"/>
        <v>28.927730042148006</v>
      </c>
      <c r="Q101" s="83">
        <f t="shared" si="41"/>
        <v>2294.0346765863555</v>
      </c>
      <c r="R101" s="113">
        <f t="shared" si="58"/>
        <v>1.5418503902164214E-05</v>
      </c>
      <c r="S101" s="62">
        <f t="shared" si="42"/>
        <v>0.035370582612646743</v>
      </c>
      <c r="T101" s="24"/>
      <c r="U101" s="54">
        <f t="shared" si="43"/>
        <v>5.731897446037702</v>
      </c>
      <c r="V101" s="55">
        <f t="shared" si="44"/>
        <v>5.439995426674311</v>
      </c>
      <c r="W101" s="55">
        <f t="shared" si="45"/>
        <v>5.232546899385505</v>
      </c>
      <c r="X101" s="55">
        <f t="shared" si="46"/>
        <v>5.119828001797313</v>
      </c>
      <c r="Y101" s="56">
        <f t="shared" si="47"/>
        <v>5.108113681526128</v>
      </c>
      <c r="Z101" s="103">
        <f t="shared" si="48"/>
        <v>884.7706756801157</v>
      </c>
      <c r="AA101" s="103">
        <f t="shared" si="49"/>
        <v>883.313333937158</v>
      </c>
      <c r="AB101" s="103">
        <f t="shared" si="50"/>
        <v>880.4530374299436</v>
      </c>
      <c r="AC101" s="103">
        <f t="shared" si="51"/>
        <v>878.2609071800331</v>
      </c>
      <c r="AD101" s="103">
        <f t="shared" si="52"/>
        <v>878.0072659070678</v>
      </c>
      <c r="AE101" s="51">
        <f t="shared" si="53"/>
        <v>33.17791364175873</v>
      </c>
      <c r="AF101" s="52">
        <f t="shared" si="54"/>
        <v>30.0518047830362</v>
      </c>
      <c r="AG101" s="52">
        <f t="shared" si="55"/>
        <v>27.923855607629687</v>
      </c>
      <c r="AH101" s="52">
        <f t="shared" si="56"/>
        <v>26.800263476442417</v>
      </c>
      <c r="AI101" s="53">
        <f t="shared" si="57"/>
        <v>26.684812701873007</v>
      </c>
      <c r="AJ101" s="24"/>
      <c r="BY101"/>
    </row>
    <row r="102" spans="1:77" ht="16.5">
      <c r="A102" s="97">
        <v>60</v>
      </c>
      <c r="B102" s="4">
        <v>-1.123591823217641</v>
      </c>
      <c r="C102" s="11">
        <v>226.13410614406084</v>
      </c>
      <c r="D102" s="4">
        <v>-5.195821795597068</v>
      </c>
      <c r="E102" s="41">
        <f t="shared" si="32"/>
        <v>5.315921624403719</v>
      </c>
      <c r="F102" s="182">
        <f t="shared" si="33"/>
        <v>0.18726530386960683</v>
      </c>
      <c r="G102" s="58">
        <f t="shared" si="59"/>
        <v>37.689017690676806</v>
      </c>
      <c r="H102" s="60">
        <f t="shared" si="60"/>
        <v>0.865970299266178</v>
      </c>
      <c r="I102" s="60">
        <f t="shared" si="61"/>
        <v>0.8859869374006198</v>
      </c>
      <c r="J102" s="41">
        <f t="shared" si="34"/>
        <v>5.315921624403719</v>
      </c>
      <c r="K102" s="18">
        <f t="shared" si="35"/>
        <v>6.823115793420815</v>
      </c>
      <c r="L102" s="18">
        <f t="shared" si="36"/>
        <v>277.9110299057969</v>
      </c>
      <c r="M102" s="15">
        <f t="shared" si="37"/>
        <v>23.480231087682668</v>
      </c>
      <c r="N102" s="18">
        <f t="shared" si="38"/>
        <v>1075.5811040498802</v>
      </c>
      <c r="O102" s="18">
        <f t="shared" si="39"/>
        <v>882.0883231336933</v>
      </c>
      <c r="P102" s="11">
        <f t="shared" si="40"/>
        <v>29.68544934874838</v>
      </c>
      <c r="Q102" s="83">
        <f t="shared" si="41"/>
        <v>2295.5692533192223</v>
      </c>
      <c r="R102" s="113">
        <f t="shared" si="58"/>
        <v>1.5418503902164214E-05</v>
      </c>
      <c r="S102" s="62">
        <f t="shared" si="42"/>
        <v>0.03539424348999062</v>
      </c>
      <c r="T102" s="24"/>
      <c r="U102" s="54">
        <f t="shared" si="43"/>
        <v>5.768624414460612</v>
      </c>
      <c r="V102" s="55">
        <f t="shared" si="44"/>
        <v>5.5036536161349074</v>
      </c>
      <c r="W102" s="55">
        <f t="shared" si="45"/>
        <v>5.315921624403719</v>
      </c>
      <c r="X102" s="55">
        <f t="shared" si="46"/>
        <v>5.213778515274288</v>
      </c>
      <c r="Y102" s="56">
        <f t="shared" si="47"/>
        <v>5.202268177919403</v>
      </c>
      <c r="Z102" s="103">
        <f t="shared" si="48"/>
        <v>884.7420517763857</v>
      </c>
      <c r="AA102" s="103">
        <f t="shared" si="49"/>
        <v>883.886687790484</v>
      </c>
      <c r="AB102" s="103">
        <f t="shared" si="50"/>
        <v>881.7852470537025</v>
      </c>
      <c r="AC102" s="103">
        <f t="shared" si="51"/>
        <v>880.119250707391</v>
      </c>
      <c r="AD102" s="103">
        <f t="shared" si="52"/>
        <v>879.9083783405027</v>
      </c>
      <c r="AE102" s="51">
        <f t="shared" si="53"/>
        <v>33.58215752205057</v>
      </c>
      <c r="AF102" s="52">
        <f t="shared" si="54"/>
        <v>30.72040489775861</v>
      </c>
      <c r="AG102" s="52">
        <f t="shared" si="55"/>
        <v>28.769732308294717</v>
      </c>
      <c r="AH102" s="52">
        <f t="shared" si="56"/>
        <v>27.735175540106088</v>
      </c>
      <c r="AI102" s="53">
        <f t="shared" si="57"/>
        <v>27.61977647553191</v>
      </c>
      <c r="AJ102" s="24"/>
      <c r="BY102"/>
    </row>
    <row r="103" spans="1:77" ht="16.5">
      <c r="A103" s="97">
        <v>61</v>
      </c>
      <c r="B103" s="4">
        <v>-1.0747167872199679</v>
      </c>
      <c r="C103" s="11">
        <v>213.52757841296298</v>
      </c>
      <c r="D103" s="4">
        <v>-5.283228433964834</v>
      </c>
      <c r="E103" s="41">
        <f t="shared" si="32"/>
        <v>5.391430131067908</v>
      </c>
      <c r="F103" s="182">
        <f t="shared" si="33"/>
        <v>0.17911946453666133</v>
      </c>
      <c r="G103" s="58">
        <f t="shared" si="59"/>
        <v>35.58792973549383</v>
      </c>
      <c r="H103" s="60">
        <f t="shared" si="60"/>
        <v>0.8805380723274724</v>
      </c>
      <c r="I103" s="60">
        <f t="shared" si="61"/>
        <v>0.8985716885113182</v>
      </c>
      <c r="J103" s="41">
        <f t="shared" si="34"/>
        <v>5.391430131067909</v>
      </c>
      <c r="K103" s="18">
        <f t="shared" si="35"/>
        <v>6.242429797068436</v>
      </c>
      <c r="L103" s="18">
        <f t="shared" si="36"/>
        <v>253.37781259630998</v>
      </c>
      <c r="M103" s="15">
        <f t="shared" si="37"/>
        <v>24.276867607861575</v>
      </c>
      <c r="N103" s="18">
        <f t="shared" si="38"/>
        <v>1095.9058506500583</v>
      </c>
      <c r="O103" s="18">
        <f t="shared" si="39"/>
        <v>882.9320686276611</v>
      </c>
      <c r="P103" s="11">
        <f t="shared" si="40"/>
        <v>30.362765246941688</v>
      </c>
      <c r="Q103" s="83">
        <f t="shared" si="41"/>
        <v>2293.097794525901</v>
      </c>
      <c r="R103" s="113">
        <f t="shared" si="58"/>
        <v>1.5418503902164214E-05</v>
      </c>
      <c r="S103" s="62">
        <f t="shared" si="42"/>
        <v>0.03535613729294176</v>
      </c>
      <c r="T103" s="24"/>
      <c r="U103" s="54">
        <f t="shared" si="43"/>
        <v>5.794615112331006</v>
      </c>
      <c r="V103" s="55">
        <f t="shared" si="44"/>
        <v>5.558462898756088</v>
      </c>
      <c r="W103" s="55">
        <f t="shared" si="45"/>
        <v>5.391430131067909</v>
      </c>
      <c r="X103" s="55">
        <f t="shared" si="46"/>
        <v>5.300055800090393</v>
      </c>
      <c r="Y103" s="56">
        <f t="shared" si="47"/>
        <v>5.288263200191781</v>
      </c>
      <c r="Z103" s="103">
        <f t="shared" si="48"/>
        <v>884.6932142065716</v>
      </c>
      <c r="AA103" s="103">
        <f t="shared" si="49"/>
        <v>884.266041771451</v>
      </c>
      <c r="AB103" s="103">
        <f t="shared" si="50"/>
        <v>882.7798886779145</v>
      </c>
      <c r="AC103" s="103">
        <f t="shared" si="51"/>
        <v>881.5506606156445</v>
      </c>
      <c r="AD103" s="103">
        <f t="shared" si="52"/>
        <v>881.3705378667238</v>
      </c>
      <c r="AE103" s="51">
        <f t="shared" si="53"/>
        <v>33.869704760939676</v>
      </c>
      <c r="AF103" s="52">
        <f t="shared" si="54"/>
        <v>31.301939031010487</v>
      </c>
      <c r="AG103" s="52">
        <f t="shared" si="55"/>
        <v>29.54665524599603</v>
      </c>
      <c r="AH103" s="52">
        <f t="shared" si="56"/>
        <v>28.607796958187365</v>
      </c>
      <c r="AI103" s="53">
        <f t="shared" si="57"/>
        <v>28.487730238574876</v>
      </c>
      <c r="AJ103" s="24"/>
      <c r="BY103"/>
    </row>
    <row r="104" spans="1:78" ht="16.5">
      <c r="A104" s="99">
        <v>62</v>
      </c>
      <c r="B104" s="60">
        <v>-1.0272637876497157</v>
      </c>
      <c r="C104" s="58">
        <v>199.61099392532753</v>
      </c>
      <c r="D104" s="60">
        <v>-5.306160216562837</v>
      </c>
      <c r="E104" s="41">
        <f t="shared" si="32"/>
        <v>5.4046838143642235</v>
      </c>
      <c r="F104" s="182">
        <f t="shared" si="33"/>
        <v>0.17121063127495262</v>
      </c>
      <c r="G104" s="58">
        <f t="shared" si="59"/>
        <v>33.26849898755459</v>
      </c>
      <c r="H104" s="60">
        <f t="shared" si="60"/>
        <v>0.8843600360938062</v>
      </c>
      <c r="I104" s="60">
        <f t="shared" si="61"/>
        <v>0.9007806357273707</v>
      </c>
      <c r="J104" s="41">
        <f t="shared" si="34"/>
        <v>5.4046838143642235</v>
      </c>
      <c r="K104" s="18">
        <f t="shared" si="35"/>
        <v>5.7033439007942395</v>
      </c>
      <c r="L104" s="18">
        <f t="shared" si="36"/>
        <v>230.1550403180905</v>
      </c>
      <c r="M104" s="15">
        <f t="shared" si="37"/>
        <v>24.48807182032372</v>
      </c>
      <c r="N104" s="18">
        <f t="shared" si="38"/>
        <v>1099.4784094842876</v>
      </c>
      <c r="O104" s="18">
        <f t="shared" si="39"/>
        <v>883.0982675323874</v>
      </c>
      <c r="P104" s="11">
        <f t="shared" si="40"/>
        <v>30.397381168870215</v>
      </c>
      <c r="Q104" s="83">
        <f t="shared" si="41"/>
        <v>2273.3205142247534</v>
      </c>
      <c r="R104" s="113">
        <f t="shared" si="58"/>
        <v>7.721255256369162E-06</v>
      </c>
      <c r="S104" s="62">
        <f t="shared" si="42"/>
        <v>0.017552887969869722</v>
      </c>
      <c r="T104" s="24"/>
      <c r="U104" s="54">
        <f t="shared" si="43"/>
        <v>5.762557331400596</v>
      </c>
      <c r="V104" s="55">
        <f t="shared" si="44"/>
        <v>5.553064789380801</v>
      </c>
      <c r="W104" s="55">
        <f t="shared" si="45"/>
        <v>5.4046838143642235</v>
      </c>
      <c r="X104" s="55">
        <f t="shared" si="46"/>
        <v>5.322527851711826</v>
      </c>
      <c r="Y104" s="56">
        <f t="shared" si="47"/>
        <v>5.309671868585977</v>
      </c>
      <c r="Z104" s="103">
        <f t="shared" si="48"/>
        <v>884.7500423008225</v>
      </c>
      <c r="AA104" s="103">
        <f t="shared" si="49"/>
        <v>884.2333719881168</v>
      </c>
      <c r="AB104" s="103">
        <f t="shared" si="50"/>
        <v>882.9337189840427</v>
      </c>
      <c r="AC104" s="103">
        <f t="shared" si="51"/>
        <v>881.8803025377116</v>
      </c>
      <c r="AD104" s="103">
        <f t="shared" si="52"/>
        <v>881.6939018512438</v>
      </c>
      <c r="AE104" s="51">
        <f t="shared" si="53"/>
        <v>33.515210493198474</v>
      </c>
      <c r="AF104" s="52">
        <f t="shared" si="54"/>
        <v>31.244423050038474</v>
      </c>
      <c r="AG104" s="52">
        <f t="shared" si="55"/>
        <v>29.68408940973274</v>
      </c>
      <c r="AH104" s="52">
        <f t="shared" si="56"/>
        <v>28.837293402754767</v>
      </c>
      <c r="AI104" s="53">
        <f t="shared" si="57"/>
        <v>28.70588948862663</v>
      </c>
      <c r="AJ104" s="24"/>
      <c r="BY104"/>
      <c r="BZ104"/>
    </row>
    <row r="105" spans="1:78" s="100" customFormat="1" ht="16.5">
      <c r="A105" s="114">
        <v>62.0015569999999</v>
      </c>
      <c r="B105" s="106">
        <v>-1.0271905463227444</v>
      </c>
      <c r="C105" s="37">
        <v>199.58976147796437</v>
      </c>
      <c r="D105" s="36">
        <v>-5.306179189558554</v>
      </c>
      <c r="E105" s="42">
        <f t="shared" si="32"/>
        <v>5.404688521104532</v>
      </c>
      <c r="F105" s="183">
        <f t="shared" si="33"/>
        <v>0.17119842438712407</v>
      </c>
      <c r="G105" s="37">
        <f t="shared" si="59"/>
        <v>33.26496024632739</v>
      </c>
      <c r="H105" s="105">
        <f t="shared" si="60"/>
        <v>0.884363198259759</v>
      </c>
      <c r="I105" s="105">
        <f t="shared" si="61"/>
        <v>0.9007814201840888</v>
      </c>
      <c r="J105" s="42">
        <f t="shared" si="34"/>
        <v>5.404688521104532</v>
      </c>
      <c r="K105" s="112">
        <f t="shared" si="35"/>
        <v>5.702530661606253</v>
      </c>
      <c r="L105" s="112">
        <f t="shared" si="36"/>
        <v>230.1201536763747</v>
      </c>
      <c r="M105" s="106">
        <f t="shared" si="37"/>
        <v>24.488246942405762</v>
      </c>
      <c r="N105" s="18">
        <f t="shared" si="38"/>
        <v>1099.4796784610055</v>
      </c>
      <c r="O105" s="112">
        <f t="shared" si="39"/>
        <v>883.0983672878308</v>
      </c>
      <c r="P105" s="37">
        <f t="shared" si="40"/>
        <v>30.397278538880936</v>
      </c>
      <c r="Q105" s="84">
        <f t="shared" si="41"/>
        <v>2273.286255568104</v>
      </c>
      <c r="R105" s="107">
        <f>K$32*(A105-A104)/2</f>
        <v>1.2003305287054497E-08</v>
      </c>
      <c r="S105" s="115">
        <f t="shared" si="42"/>
        <v>2.7286948930448944E-05</v>
      </c>
      <c r="T105" s="116"/>
      <c r="U105" s="117">
        <f t="shared" si="43"/>
        <v>5.762495608941722</v>
      </c>
      <c r="V105" s="118">
        <f t="shared" si="44"/>
        <v>5.5530421857089065</v>
      </c>
      <c r="W105" s="118">
        <f t="shared" si="45"/>
        <v>5.404688521104532</v>
      </c>
      <c r="X105" s="118">
        <f t="shared" si="46"/>
        <v>5.322546112976536</v>
      </c>
      <c r="Y105" s="119">
        <f t="shared" si="47"/>
        <v>5.309688772430109</v>
      </c>
      <c r="Z105" s="120">
        <f t="shared" si="48"/>
        <v>884.7501169583331</v>
      </c>
      <c r="AA105" s="120">
        <f t="shared" si="49"/>
        <v>884.2332330339008</v>
      </c>
      <c r="AB105" s="120">
        <f t="shared" si="50"/>
        <v>882.9337725129626</v>
      </c>
      <c r="AC105" s="120">
        <f t="shared" si="51"/>
        <v>881.8805631586863</v>
      </c>
      <c r="AD105" s="120">
        <f t="shared" si="52"/>
        <v>881.6941507752716</v>
      </c>
      <c r="AE105" s="121">
        <f t="shared" si="53"/>
        <v>33.514529760957956</v>
      </c>
      <c r="AF105" s="122">
        <f t="shared" si="54"/>
        <v>31.244182322417732</v>
      </c>
      <c r="AG105" s="122">
        <f t="shared" si="55"/>
        <v>29.68413827276201</v>
      </c>
      <c r="AH105" s="122">
        <f t="shared" si="56"/>
        <v>28.83748026795282</v>
      </c>
      <c r="AI105" s="123">
        <f t="shared" si="57"/>
        <v>28.706062070314168</v>
      </c>
      <c r="AJ105" s="24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</row>
    <row r="106" spans="1:36" ht="30" customHeight="1">
      <c r="A106" s="97">
        <v>67.221915</v>
      </c>
      <c r="B106" s="15">
        <v>-0.8205349218612223</v>
      </c>
      <c r="C106" s="11">
        <v>175.24467176047682</v>
      </c>
      <c r="D106" s="2">
        <v>-4.740800441392237</v>
      </c>
      <c r="E106" s="41">
        <f aca="true" t="shared" si="62" ref="E106:E137">SQRT(B106^2+D106^2)</f>
        <v>4.811285315079394</v>
      </c>
      <c r="F106" s="182">
        <f aca="true" t="shared" si="63" ref="F106:F132">-B106*$E$28*(1-$E$32)/$E$29/$E$33</f>
        <v>0.13675582031020375</v>
      </c>
      <c r="G106" s="58">
        <f t="shared" si="59"/>
        <v>29.2074452934128</v>
      </c>
      <c r="H106" s="60">
        <f t="shared" si="60"/>
        <v>0.790133406898706</v>
      </c>
      <c r="I106" s="60">
        <f t="shared" si="61"/>
        <v>0.8018808858465657</v>
      </c>
      <c r="J106" s="41">
        <f aca="true" t="shared" si="64" ref="J106:J137">E106*E$28/E$29</f>
        <v>4.811285315079394</v>
      </c>
      <c r="K106" s="18">
        <f aca="true" t="shared" si="65" ref="K106:K137">E$35*E$13/120*F106^2/E$7*E$6*E$9*(E$9-1)*E$4/E$5</f>
        <v>3.638813021791077</v>
      </c>
      <c r="L106" s="18">
        <f aca="true" t="shared" si="66" ref="L106:L137">E$36*E$13/6*F106^2/E$8*E$6*E$4/E$5*(1+(G106*E$4/F106)^2/15)</f>
        <v>150.75787117177245</v>
      </c>
      <c r="M106" s="15">
        <f aca="true" t="shared" si="67" ref="M106:M137">E$37*E$13/8*H106^2/E$8*E$6*E$5/E$4</f>
        <v>19.54777003400313</v>
      </c>
      <c r="N106" s="18">
        <f aca="true" t="shared" si="68" ref="N106:N137">E$13*E$14*(E$11/E$10)^2*J106*(1-E$32)/E$33^2*(E$19/2/PI())^2/E$18*LN((E$17+E$18*J106)/(E$17+E$18*E$32*J106))</f>
        <v>941.096558182942</v>
      </c>
      <c r="O106" s="18">
        <f aca="true" t="shared" si="69" ref="O106:O137">(Z106+AA106+AB106+AC106+AD106)/5</f>
        <v>871.4282360314655</v>
      </c>
      <c r="P106" s="11">
        <f aca="true" t="shared" si="70" ref="P106:P137">(AE106+AF106+AG106+AH106+AI106)/5</f>
        <v>24.39606177096482</v>
      </c>
      <c r="Q106" s="83">
        <f aca="true" t="shared" si="71" ref="Q106:Q137">SUM(K106:P106)</f>
        <v>2010.8653102129388</v>
      </c>
      <c r="R106" s="113">
        <f>K$32*(A107-A106)/2</f>
        <v>5.998453304357755E-06</v>
      </c>
      <c r="S106" s="62">
        <f>Q106*R106</f>
        <v>0.012062081664665185</v>
      </c>
      <c r="T106" s="24"/>
      <c r="U106" s="54">
        <f aca="true" t="shared" si="72" ref="U106:U137">SQRT(($B106-$C106*0.8*$E$4)^2+$D106^2)*$E$28/$E$29</f>
        <v>5.104362359808892</v>
      </c>
      <c r="V106" s="55">
        <f aca="true" t="shared" si="73" ref="V106:V137">SQRT(($B106-$C106*0.4*$E$4)^2+$D106^2)*$E$28/$E$29</f>
        <v>4.930976495778536</v>
      </c>
      <c r="W106" s="55">
        <f aca="true" t="shared" si="74" ref="W106:W137">SQRT(($B106)^2+$D106^2)*$E$28/$E$29</f>
        <v>4.811285315079394</v>
      </c>
      <c r="X106" s="55">
        <f aca="true" t="shared" si="75" ref="X106:X137">SQRT(($B106+$C106*0.4*$E$4)^2+$D106^2)*$E$28/$E$29</f>
        <v>4.749350128572178</v>
      </c>
      <c r="Y106" s="56">
        <f aca="true" t="shared" si="76" ref="Y106:Y137">SQRT(($B106+$C106*0.8*$E$4)^2+$D106^2)*$E$28/$E$29</f>
        <v>4.747431935681668</v>
      </c>
      <c r="Z106" s="103">
        <f aca="true" t="shared" si="77" ref="Z106:Z137">$E$38*$E$13*$E$14*$E$16/$E$33*2/3*$E$20/PI()*($E$21*$E$22*LN((U106+$E$22)/($E$32*U106+$E$22))+$E$23*U106*(1-$E$32)+$E$24*U106^2/2*(1-$E$32^2))</f>
        <v>877.9250126400389</v>
      </c>
      <c r="AA106" s="103">
        <f aca="true" t="shared" si="78" ref="AA106:AA137">$E$38*$E$13*$E$14*$E$16/$E$33*2/3*$E$20/PI()*($E$21*$E$22*LN((V106+$E$22)/($E$32*V106+$E$22))+$E$23*V106*(1-$E$32)+$E$24*V106^2/2*(1-$E$32^2))</f>
        <v>873.5779107695765</v>
      </c>
      <c r="AB106" s="103">
        <f aca="true" t="shared" si="79" ref="AB106:AB137">$E$38*$E$13*$E$14*$E$16/$E$33*2/3*$E$20/PI()*($E$21*$E$22*LN((W106+$E$22)/($E$32*W106+$E$22))+$E$23*W106*(1-$E$32)+$E$24*W106^2/2*(1-$E$32^2))</f>
        <v>869.9527127257687</v>
      </c>
      <c r="AC106" s="103">
        <f aca="true" t="shared" si="80" ref="AC106:AC137">$E$38*$E$13*$E$14*$E$16/$E$33*2/3*$E$20/PI()*($E$21*$E$22*LN((X106+$E$22)/($E$32*X106+$E$22))+$E$23*X106*(1-$E$32)+$E$24*X106^2/2*(1-$E$32^2))</f>
        <v>867.8760254803796</v>
      </c>
      <c r="AD106" s="103">
        <f aca="true" t="shared" si="81" ref="AD106:AD137">$E$38*$E$13*$E$14*$E$16/$E$33*2/3*$E$20/PI()*($E$21*$E$22*LN((Y106+$E$22)/($E$32*Y106+$E$22))+$E$23*Y106*(1-$E$32)+$E$24*Y106^2/2*(1-$E$32^2))</f>
        <v>867.8095185415638</v>
      </c>
      <c r="AE106" s="51">
        <f aca="true" t="shared" si="82" ref="AE106:AE137">1/9/PI()*$E$20/$E$33*$E$27^2*U106*(3*U106+4*$E$26)/($E$25*$E$26*$E$13*$E$14*$E$16*16*$E$4^2*$E$5^2)</f>
        <v>26.647893940668055</v>
      </c>
      <c r="AF106" s="52">
        <f aca="true" t="shared" si="83" ref="AF106:AF137">1/9/PI()*$E$20/$E$33*$E$27^2*V106*(3*V106+4*$E$26)/($E$25*$E$26*$E$13*$E$14*$E$16*16*$E$4^2*$E$5^2)</f>
        <v>24.96929481419524</v>
      </c>
      <c r="AG106" s="52">
        <f aca="true" t="shared" si="84" ref="AG106:AG137">1/9/PI()*$E$20/$E$33*$E$27^2*W106*(3*W106+4*$E$26)/($E$25*$E$26*$E$13*$E$14*$E$16*16*$E$4^2*$E$5^2)</f>
        <v>23.842262649838005</v>
      </c>
      <c r="AH106" s="52">
        <f aca="true" t="shared" si="85" ref="AH106:AH137">1/9/PI()*$E$20/$E$33*$E$27^2*X106*(3*X106+4*$E$26)/($E$25*$E$26*$E$13*$E$14*$E$16*16*$E$4^2*$E$5^2)</f>
        <v>23.269246753946646</v>
      </c>
      <c r="AI106" s="53">
        <f aca="true" t="shared" si="86" ref="AI106:AI137">1/9/PI()*$E$20/$E$33*$E$27^2*Y106*(3*Y106+4*$E$26)/($E$25*$E$26*$E$13*$E$14*$E$16*16*$E$4^2*$E$5^2)</f>
        <v>23.251610696176165</v>
      </c>
      <c r="AJ106" s="24"/>
    </row>
    <row r="107" spans="1:64" ht="16.5" customHeight="1">
      <c r="A107" s="97">
        <v>68</v>
      </c>
      <c r="B107" s="15">
        <v>-0.7980961312373012</v>
      </c>
      <c r="C107" s="11">
        <v>178.52233149271646</v>
      </c>
      <c r="D107" s="5">
        <v>-4.788429729859255</v>
      </c>
      <c r="E107" s="41">
        <f t="shared" si="62"/>
        <v>4.854484186038299</v>
      </c>
      <c r="F107" s="182">
        <f t="shared" si="63"/>
        <v>0.1330160218728835</v>
      </c>
      <c r="G107" s="58">
        <f t="shared" si="59"/>
        <v>29.753721915452743</v>
      </c>
      <c r="H107" s="60">
        <f t="shared" si="60"/>
        <v>0.7980716216432091</v>
      </c>
      <c r="I107" s="60">
        <f t="shared" si="61"/>
        <v>0.8090806976730499</v>
      </c>
      <c r="J107" s="41">
        <f t="shared" si="64"/>
        <v>4.854484186038299</v>
      </c>
      <c r="K107" s="18">
        <f t="shared" si="65"/>
        <v>3.4425163592332098</v>
      </c>
      <c r="L107" s="18">
        <f t="shared" si="66"/>
        <v>144.71008410015065</v>
      </c>
      <c r="M107" s="15">
        <f t="shared" si="67"/>
        <v>19.942523346358108</v>
      </c>
      <c r="N107" s="18">
        <f t="shared" si="68"/>
        <v>952.5108968108237</v>
      </c>
      <c r="O107" s="18">
        <f t="shared" si="69"/>
        <v>872.7656595517841</v>
      </c>
      <c r="P107" s="11">
        <f t="shared" si="70"/>
        <v>24.820495789426758</v>
      </c>
      <c r="Q107" s="83">
        <f t="shared" si="71"/>
        <v>2018.1921759577767</v>
      </c>
      <c r="R107" s="113">
        <f aca="true" t="shared" si="87" ref="R107:R115">K$32*(A108-A106)/2</f>
        <v>1.3707705255439863E-05</v>
      </c>
      <c r="S107" s="62">
        <f>Q107*R107</f>
        <v>0.027664783496864027</v>
      </c>
      <c r="T107" s="24"/>
      <c r="U107" s="54">
        <f t="shared" si="72"/>
        <v>5.147747885172851</v>
      </c>
      <c r="V107" s="55">
        <f t="shared" si="73"/>
        <v>4.973415959116252</v>
      </c>
      <c r="W107" s="55">
        <f t="shared" si="74"/>
        <v>4.854484186038299</v>
      </c>
      <c r="X107" s="55">
        <f t="shared" si="75"/>
        <v>4.795076591631529</v>
      </c>
      <c r="Y107" s="56">
        <f t="shared" si="76"/>
        <v>4.797404998928316</v>
      </c>
      <c r="Z107" s="103">
        <f t="shared" si="77"/>
        <v>878.8458193150668</v>
      </c>
      <c r="AA107" s="103">
        <f t="shared" si="78"/>
        <v>874.7407252250782</v>
      </c>
      <c r="AB107" s="103">
        <f t="shared" si="79"/>
        <v>871.3200472293504</v>
      </c>
      <c r="AC107" s="103">
        <f t="shared" si="80"/>
        <v>869.4224799596873</v>
      </c>
      <c r="AD107" s="103">
        <f t="shared" si="81"/>
        <v>869.4992260297383</v>
      </c>
      <c r="AE107" s="51">
        <f t="shared" si="82"/>
        <v>27.076429621958557</v>
      </c>
      <c r="AF107" s="52">
        <f t="shared" si="83"/>
        <v>25.375136375645514</v>
      </c>
      <c r="AG107" s="52">
        <f t="shared" si="84"/>
        <v>24.246041216724937</v>
      </c>
      <c r="AH107" s="52">
        <f t="shared" si="85"/>
        <v>23.691631273777745</v>
      </c>
      <c r="AI107" s="53">
        <f t="shared" si="86"/>
        <v>23.71324045902703</v>
      </c>
      <c r="AJ107" s="101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35" ht="16.5">
      <c r="A108" s="97">
        <v>69</v>
      </c>
      <c r="B108" s="15">
        <v>-0.7662941472363514</v>
      </c>
      <c r="C108" s="11">
        <v>180.69875563380634</v>
      </c>
      <c r="D108" s="5">
        <v>-4.879189941848699</v>
      </c>
      <c r="E108" s="41">
        <f t="shared" si="62"/>
        <v>4.938997996428648</v>
      </c>
      <c r="F108" s="182">
        <f t="shared" si="63"/>
        <v>0.12771569120605855</v>
      </c>
      <c r="G108" s="58">
        <f aca="true" t="shared" si="88" ref="G108:G139">C108*$E$28*(1-$E$32)/$E$29/$E$33</f>
        <v>30.11645927230106</v>
      </c>
      <c r="H108" s="60">
        <f aca="true" t="shared" si="89" ref="H108:H139">-D108*$E$28*(1-$E$32)/$E$29/$E$33</f>
        <v>0.8131983236414497</v>
      </c>
      <c r="I108" s="60">
        <f aca="true" t="shared" si="90" ref="I108:I139">E108*$E$28*(1-$E$32)/$E$29/$E$33</f>
        <v>0.823166332738108</v>
      </c>
      <c r="J108" s="41">
        <f t="shared" si="64"/>
        <v>4.938997996428648</v>
      </c>
      <c r="K108" s="18">
        <f t="shared" si="65"/>
        <v>3.1736323811369487</v>
      </c>
      <c r="L108" s="18">
        <f t="shared" si="66"/>
        <v>135.82887343647656</v>
      </c>
      <c r="M108" s="15">
        <f t="shared" si="67"/>
        <v>20.705671627543204</v>
      </c>
      <c r="N108" s="18">
        <f t="shared" si="68"/>
        <v>974.8973848968169</v>
      </c>
      <c r="O108" s="18">
        <f t="shared" si="69"/>
        <v>875.1091670739976</v>
      </c>
      <c r="P108" s="11">
        <f t="shared" si="70"/>
        <v>25.63378182919191</v>
      </c>
      <c r="Q108" s="83">
        <f t="shared" si="71"/>
        <v>2035.3485112451633</v>
      </c>
      <c r="R108" s="113">
        <f t="shared" si="87"/>
        <v>1.5418503902164214E-05</v>
      </c>
      <c r="S108" s="62">
        <f>Q108*R108</f>
        <v>0.03138202896289768</v>
      </c>
      <c r="T108" s="24"/>
      <c r="U108" s="54">
        <f t="shared" si="72"/>
        <v>5.225628010120383</v>
      </c>
      <c r="V108" s="55">
        <f t="shared" si="73"/>
        <v>5.054240114320206</v>
      </c>
      <c r="W108" s="55">
        <f t="shared" si="74"/>
        <v>4.938997996428648</v>
      </c>
      <c r="X108" s="55">
        <f t="shared" si="75"/>
        <v>4.883877796047186</v>
      </c>
      <c r="Y108" s="56">
        <f t="shared" si="76"/>
        <v>4.890912643586379</v>
      </c>
      <c r="Z108" s="103">
        <f t="shared" si="77"/>
        <v>880.3314386872214</v>
      </c>
      <c r="AA108" s="103">
        <f t="shared" si="78"/>
        <v>876.7781047898804</v>
      </c>
      <c r="AB108" s="103">
        <f t="shared" si="79"/>
        <v>873.802608436227</v>
      </c>
      <c r="AC108" s="103">
        <f t="shared" si="80"/>
        <v>872.2123479271098</v>
      </c>
      <c r="AD108" s="103">
        <f t="shared" si="81"/>
        <v>872.4213355295491</v>
      </c>
      <c r="AE108" s="51">
        <f t="shared" si="82"/>
        <v>27.854225294207748</v>
      </c>
      <c r="AF108" s="52">
        <f t="shared" si="83"/>
        <v>26.15705686837513</v>
      </c>
      <c r="AG108" s="52">
        <f t="shared" si="84"/>
        <v>25.045753344873248</v>
      </c>
      <c r="AH108" s="52">
        <f t="shared" si="85"/>
        <v>24.52271266473878</v>
      </c>
      <c r="AI108" s="53">
        <f t="shared" si="86"/>
        <v>24.58916097376465</v>
      </c>
    </row>
    <row r="109" spans="1:35" ht="16.5">
      <c r="A109" s="97">
        <v>70</v>
      </c>
      <c r="B109" s="15">
        <v>-0.731426453042527</v>
      </c>
      <c r="C109" s="11">
        <v>180.37025425008574</v>
      </c>
      <c r="D109" s="5">
        <v>-5.0152323516828385</v>
      </c>
      <c r="E109" s="41">
        <f t="shared" si="62"/>
        <v>5.068287698777226</v>
      </c>
      <c r="F109" s="182">
        <f t="shared" si="63"/>
        <v>0.12190440884042116</v>
      </c>
      <c r="G109" s="58">
        <f t="shared" si="88"/>
        <v>30.061709041680952</v>
      </c>
      <c r="H109" s="60">
        <f t="shared" si="89"/>
        <v>0.8358720586138065</v>
      </c>
      <c r="I109" s="60">
        <f t="shared" si="90"/>
        <v>0.844714616462871</v>
      </c>
      <c r="J109" s="41">
        <f t="shared" si="64"/>
        <v>5.068287698777226</v>
      </c>
      <c r="K109" s="18">
        <f t="shared" si="65"/>
        <v>2.891391685885724</v>
      </c>
      <c r="L109" s="18">
        <f t="shared" si="66"/>
        <v>125.81114246761554</v>
      </c>
      <c r="M109" s="15">
        <f t="shared" si="67"/>
        <v>21.87640670413029</v>
      </c>
      <c r="N109" s="18">
        <f t="shared" si="68"/>
        <v>1009.2822583345387</v>
      </c>
      <c r="O109" s="18">
        <f t="shared" si="69"/>
        <v>878.1455369356729</v>
      </c>
      <c r="P109" s="11">
        <f t="shared" si="70"/>
        <v>26.879268471008896</v>
      </c>
      <c r="Q109" s="83">
        <f t="shared" si="71"/>
        <v>2064.886004598852</v>
      </c>
      <c r="R109" s="113">
        <f t="shared" si="87"/>
        <v>1.5418503902164214E-05</v>
      </c>
      <c r="S109" s="62">
        <f>Q109*R109</f>
        <v>0.03183745291943168</v>
      </c>
      <c r="T109" s="24"/>
      <c r="U109" s="54">
        <f t="shared" si="72"/>
        <v>5.340095307111578</v>
      </c>
      <c r="V109" s="55">
        <f t="shared" si="73"/>
        <v>5.176686762072804</v>
      </c>
      <c r="W109" s="55">
        <f t="shared" si="74"/>
        <v>5.068287698777226</v>
      </c>
      <c r="X109" s="55">
        <f t="shared" si="75"/>
        <v>5.018464006437159</v>
      </c>
      <c r="Y109" s="56">
        <f t="shared" si="76"/>
        <v>5.028956968557801</v>
      </c>
      <c r="Z109" s="103">
        <f t="shared" si="77"/>
        <v>882.1255784368303</v>
      </c>
      <c r="AA109" s="103">
        <f t="shared" si="78"/>
        <v>879.4229252196108</v>
      </c>
      <c r="AB109" s="103">
        <f t="shared" si="79"/>
        <v>877.10853732486</v>
      </c>
      <c r="AC109" s="103">
        <f t="shared" si="80"/>
        <v>875.9049144925375</v>
      </c>
      <c r="AD109" s="103">
        <f t="shared" si="81"/>
        <v>876.1657292045254</v>
      </c>
      <c r="AE109" s="51">
        <f t="shared" si="82"/>
        <v>29.01733782921976</v>
      </c>
      <c r="AF109" s="52">
        <f t="shared" si="83"/>
        <v>27.36416351288986</v>
      </c>
      <c r="AG109" s="52">
        <f t="shared" si="84"/>
        <v>26.294163609538852</v>
      </c>
      <c r="AH109" s="52">
        <f t="shared" si="85"/>
        <v>25.809488645287917</v>
      </c>
      <c r="AI109" s="53">
        <f t="shared" si="86"/>
        <v>25.911188758108093</v>
      </c>
    </row>
    <row r="110" spans="1:35" ht="16.5">
      <c r="A110" s="97">
        <v>71</v>
      </c>
      <c r="B110" s="15">
        <v>-0.6969850538998426</v>
      </c>
      <c r="C110" s="11">
        <v>177.40660729651202</v>
      </c>
      <c r="D110" s="5">
        <v>-5.151499390229846</v>
      </c>
      <c r="E110" s="41">
        <f t="shared" si="62"/>
        <v>5.198435739037104</v>
      </c>
      <c r="F110" s="182">
        <f t="shared" si="63"/>
        <v>0.11616417564997376</v>
      </c>
      <c r="G110" s="58">
        <f t="shared" si="88"/>
        <v>29.567767882752005</v>
      </c>
      <c r="H110" s="60">
        <f t="shared" si="89"/>
        <v>0.8585832317049743</v>
      </c>
      <c r="I110" s="60">
        <f t="shared" si="90"/>
        <v>0.866405956506184</v>
      </c>
      <c r="J110" s="41">
        <f t="shared" si="64"/>
        <v>5.198435739037104</v>
      </c>
      <c r="K110" s="18">
        <f t="shared" si="65"/>
        <v>2.6255030796071575</v>
      </c>
      <c r="L110" s="18">
        <f t="shared" si="66"/>
        <v>115.67155734161143</v>
      </c>
      <c r="M110" s="15">
        <f t="shared" si="67"/>
        <v>23.081348458740855</v>
      </c>
      <c r="N110" s="18">
        <f t="shared" si="68"/>
        <v>1044.0568591654599</v>
      </c>
      <c r="O110" s="18">
        <f t="shared" si="69"/>
        <v>880.5938128200744</v>
      </c>
      <c r="P110" s="11">
        <f t="shared" si="70"/>
        <v>28.146707441874504</v>
      </c>
      <c r="Q110" s="83">
        <f t="shared" si="71"/>
        <v>2094.1757883073683</v>
      </c>
      <c r="R110" s="113">
        <f t="shared" si="87"/>
        <v>1.5418503902164214E-05</v>
      </c>
      <c r="S110" s="62">
        <f>Q110*R110</f>
        <v>0.032289057563834975</v>
      </c>
      <c r="T110" s="24"/>
      <c r="U110" s="54">
        <f t="shared" si="72"/>
        <v>5.450868412659989</v>
      </c>
      <c r="V110" s="55">
        <f t="shared" si="73"/>
        <v>5.2984681540957155</v>
      </c>
      <c r="W110" s="55">
        <f t="shared" si="74"/>
        <v>5.198435739037104</v>
      </c>
      <c r="X110" s="55">
        <f t="shared" si="75"/>
        <v>5.153821350311802</v>
      </c>
      <c r="Y110" s="56">
        <f t="shared" si="76"/>
        <v>5.166060966932257</v>
      </c>
      <c r="Z110" s="103">
        <f t="shared" si="77"/>
        <v>883.4213733230729</v>
      </c>
      <c r="AA110" s="103">
        <f t="shared" si="78"/>
        <v>881.5266967935103</v>
      </c>
      <c r="AB110" s="103">
        <f t="shared" si="79"/>
        <v>879.8371264447175</v>
      </c>
      <c r="AC110" s="103">
        <f t="shared" si="80"/>
        <v>878.9693977564895</v>
      </c>
      <c r="AD110" s="103">
        <f t="shared" si="81"/>
        <v>879.2144697825822</v>
      </c>
      <c r="AE110" s="51">
        <f t="shared" si="82"/>
        <v>30.16548424559831</v>
      </c>
      <c r="AF110" s="52">
        <f t="shared" si="83"/>
        <v>28.591617634934202</v>
      </c>
      <c r="AG110" s="52">
        <f t="shared" si="84"/>
        <v>27.58140682665385</v>
      </c>
      <c r="AH110" s="52">
        <f t="shared" si="85"/>
        <v>27.13669133327565</v>
      </c>
      <c r="AI110" s="53">
        <f t="shared" si="86"/>
        <v>27.2583371689105</v>
      </c>
    </row>
    <row r="111" spans="1:76" ht="16.5">
      <c r="A111" s="97">
        <v>72</v>
      </c>
      <c r="B111" s="15">
        <v>-0.6620538618289764</v>
      </c>
      <c r="C111" s="11">
        <v>172.84557587970914</v>
      </c>
      <c r="D111" s="5">
        <v>-5.28792964372234</v>
      </c>
      <c r="E111" s="41">
        <f t="shared" si="62"/>
        <v>5.329213378437773</v>
      </c>
      <c r="F111" s="182">
        <f t="shared" si="63"/>
        <v>0.1103423103048294</v>
      </c>
      <c r="G111" s="58">
        <f t="shared" si="88"/>
        <v>28.807595979951525</v>
      </c>
      <c r="H111" s="60">
        <f t="shared" si="89"/>
        <v>0.8813216072870568</v>
      </c>
      <c r="I111" s="60">
        <f t="shared" si="90"/>
        <v>0.8882022297396288</v>
      </c>
      <c r="J111" s="41">
        <f t="shared" si="64"/>
        <v>5.329213378437773</v>
      </c>
      <c r="K111" s="18">
        <f t="shared" si="65"/>
        <v>2.3689301097870303</v>
      </c>
      <c r="L111" s="18">
        <f t="shared" si="66"/>
        <v>105.46203347686975</v>
      </c>
      <c r="M111" s="15">
        <f t="shared" si="67"/>
        <v>24.320091718693575</v>
      </c>
      <c r="N111" s="18">
        <f t="shared" si="68"/>
        <v>1079.1552898940522</v>
      </c>
      <c r="O111" s="18">
        <f t="shared" si="69"/>
        <v>882.4678222523311</v>
      </c>
      <c r="P111" s="11">
        <f t="shared" si="70"/>
        <v>29.441680028887582</v>
      </c>
      <c r="Q111" s="83">
        <f t="shared" si="71"/>
        <v>2123.2158474806215</v>
      </c>
      <c r="R111" s="113">
        <f t="shared" si="87"/>
        <v>1.5418503902164214E-05</v>
      </c>
      <c r="S111" s="62">
        <f>Q111*R111</f>
        <v>0.03273681182951686</v>
      </c>
      <c r="T111" s="24"/>
      <c r="U111" s="54">
        <f t="shared" si="72"/>
        <v>5.560246820470538</v>
      </c>
      <c r="V111" s="55">
        <f t="shared" si="73"/>
        <v>5.420264905229575</v>
      </c>
      <c r="W111" s="55">
        <f t="shared" si="74"/>
        <v>5.329213378437773</v>
      </c>
      <c r="X111" s="55">
        <f t="shared" si="75"/>
        <v>5.289619596409844</v>
      </c>
      <c r="Y111" s="56">
        <f t="shared" si="76"/>
        <v>5.302636360177084</v>
      </c>
      <c r="Z111" s="103">
        <f t="shared" si="77"/>
        <v>884.2766128751978</v>
      </c>
      <c r="AA111" s="103">
        <f t="shared" si="78"/>
        <v>883.106641183053</v>
      </c>
      <c r="AB111" s="103">
        <f t="shared" si="79"/>
        <v>881.9749299428702</v>
      </c>
      <c r="AC111" s="103">
        <f t="shared" si="80"/>
        <v>881.3915058531699</v>
      </c>
      <c r="AD111" s="103">
        <f t="shared" si="81"/>
        <v>881.5894214073642</v>
      </c>
      <c r="AE111" s="51">
        <f t="shared" si="82"/>
        <v>31.320958018113846</v>
      </c>
      <c r="AF111" s="52">
        <f t="shared" si="83"/>
        <v>29.84606406990131</v>
      </c>
      <c r="AG111" s="52">
        <f t="shared" si="84"/>
        <v>28.9057458698957</v>
      </c>
      <c r="AH111" s="52">
        <f t="shared" si="85"/>
        <v>28.501527622986387</v>
      </c>
      <c r="AI111" s="53">
        <f t="shared" si="86"/>
        <v>28.63410456354067</v>
      </c>
      <c r="BX111" s="2"/>
    </row>
    <row r="112" spans="1:76" ht="16.5">
      <c r="A112" s="97">
        <v>73</v>
      </c>
      <c r="B112" s="15">
        <v>-0.6257465113066765</v>
      </c>
      <c r="C112" s="11">
        <v>165.73819309235546</v>
      </c>
      <c r="D112" s="5">
        <v>-5.430904459922626</v>
      </c>
      <c r="E112" s="41">
        <f t="shared" si="62"/>
        <v>5.466834728544476</v>
      </c>
      <c r="F112" s="182">
        <f t="shared" si="63"/>
        <v>0.10429108521777943</v>
      </c>
      <c r="G112" s="58">
        <f t="shared" si="88"/>
        <v>27.623032182059248</v>
      </c>
      <c r="H112" s="60">
        <f t="shared" si="89"/>
        <v>0.9051507433204377</v>
      </c>
      <c r="I112" s="60">
        <f t="shared" si="90"/>
        <v>0.9111391214240792</v>
      </c>
      <c r="J112" s="41">
        <f t="shared" si="64"/>
        <v>5.466834728544476</v>
      </c>
      <c r="K112" s="18">
        <f t="shared" si="65"/>
        <v>2.116228094022368</v>
      </c>
      <c r="L112" s="18">
        <f t="shared" si="66"/>
        <v>94.78983658581272</v>
      </c>
      <c r="M112" s="15">
        <f t="shared" si="67"/>
        <v>25.653002154910975</v>
      </c>
      <c r="N112" s="18">
        <f t="shared" si="68"/>
        <v>1116.2510602608397</v>
      </c>
      <c r="O112" s="18">
        <f t="shared" si="69"/>
        <v>883.8167916931827</v>
      </c>
      <c r="P112" s="11">
        <f t="shared" si="70"/>
        <v>30.82494371777907</v>
      </c>
      <c r="Q112" s="83">
        <f t="shared" si="71"/>
        <v>2153.4518625065475</v>
      </c>
      <c r="R112" s="113">
        <f t="shared" si="87"/>
        <v>1.5418503902164214E-05</v>
      </c>
      <c r="S112" s="62">
        <f>Q112*R112</f>
        <v>0.03320300594518</v>
      </c>
      <c r="T112" s="24"/>
      <c r="U112" s="54">
        <f t="shared" si="72"/>
        <v>5.672834901489549</v>
      </c>
      <c r="V112" s="55">
        <f t="shared" si="73"/>
        <v>5.54770190607042</v>
      </c>
      <c r="W112" s="55">
        <f t="shared" si="74"/>
        <v>5.466834728544476</v>
      </c>
      <c r="X112" s="55">
        <f t="shared" si="75"/>
        <v>5.432210632087608</v>
      </c>
      <c r="Y112" s="56">
        <f t="shared" si="76"/>
        <v>5.444711897341722</v>
      </c>
      <c r="Z112" s="103">
        <f t="shared" si="77"/>
        <v>884.7174532097598</v>
      </c>
      <c r="AA112" s="103">
        <f t="shared" si="78"/>
        <v>884.1999003695446</v>
      </c>
      <c r="AB112" s="103">
        <f t="shared" si="79"/>
        <v>883.5724731370683</v>
      </c>
      <c r="AC112" s="103">
        <f t="shared" si="80"/>
        <v>883.2334210026268</v>
      </c>
      <c r="AD112" s="103">
        <f t="shared" si="81"/>
        <v>883.3607107469147</v>
      </c>
      <c r="AE112" s="51">
        <f t="shared" si="82"/>
        <v>32.532946048228474</v>
      </c>
      <c r="AF112" s="52">
        <f t="shared" si="83"/>
        <v>31.18733460288951</v>
      </c>
      <c r="AG112" s="52">
        <f t="shared" si="84"/>
        <v>30.332803247553066</v>
      </c>
      <c r="AH112" s="52">
        <f t="shared" si="85"/>
        <v>29.970544435448893</v>
      </c>
      <c r="AI112" s="53">
        <f t="shared" si="86"/>
        <v>30.1010902547754</v>
      </c>
      <c r="BX112" s="2"/>
    </row>
    <row r="113" spans="1:76" ht="16.5">
      <c r="A113" s="97">
        <v>74</v>
      </c>
      <c r="B113" s="4">
        <v>-0.5877683080617899</v>
      </c>
      <c r="C113" s="11">
        <v>155.88937632883582</v>
      </c>
      <c r="D113" s="5">
        <v>-5.58243286267103</v>
      </c>
      <c r="E113" s="41">
        <f t="shared" si="62"/>
        <v>5.613290322991613</v>
      </c>
      <c r="F113" s="182">
        <f t="shared" si="63"/>
        <v>0.09796138467696498</v>
      </c>
      <c r="G113" s="58">
        <f t="shared" si="88"/>
        <v>25.98156272147264</v>
      </c>
      <c r="H113" s="60">
        <f t="shared" si="89"/>
        <v>0.9304054771118383</v>
      </c>
      <c r="I113" s="60">
        <f t="shared" si="90"/>
        <v>0.9355483871652689</v>
      </c>
      <c r="J113" s="41">
        <f t="shared" si="64"/>
        <v>5.613290322991613</v>
      </c>
      <c r="K113" s="18">
        <f t="shared" si="65"/>
        <v>1.8671445133637266</v>
      </c>
      <c r="L113" s="18">
        <f t="shared" si="66"/>
        <v>83.68141505941286</v>
      </c>
      <c r="M113" s="15">
        <f t="shared" si="67"/>
        <v>27.104468126765013</v>
      </c>
      <c r="N113" s="18">
        <f t="shared" si="68"/>
        <v>1155.9003989787498</v>
      </c>
      <c r="O113" s="18">
        <f t="shared" si="69"/>
        <v>884.567562565671</v>
      </c>
      <c r="P113" s="11">
        <f t="shared" si="70"/>
        <v>32.32392729075642</v>
      </c>
      <c r="Q113" s="83">
        <f t="shared" si="71"/>
        <v>2185.4449165347187</v>
      </c>
      <c r="R113" s="113">
        <f t="shared" si="87"/>
        <v>1.5418503902164214E-05</v>
      </c>
      <c r="S113" s="62">
        <f>Q113*R113</f>
        <v>0.033696290973555504</v>
      </c>
      <c r="T113" s="24"/>
      <c r="U113" s="54">
        <f t="shared" si="72"/>
        <v>5.791171143530922</v>
      </c>
      <c r="V113" s="55">
        <f t="shared" si="73"/>
        <v>5.682980899158017</v>
      </c>
      <c r="W113" s="55">
        <f t="shared" si="74"/>
        <v>5.613290322991613</v>
      </c>
      <c r="X113" s="55">
        <f t="shared" si="75"/>
        <v>5.583541193871009</v>
      </c>
      <c r="Y113" s="56">
        <f t="shared" si="76"/>
        <v>5.594370736783939</v>
      </c>
      <c r="Z113" s="103">
        <f t="shared" si="77"/>
        <v>884.7010466879453</v>
      </c>
      <c r="AA113" s="103">
        <f t="shared" si="78"/>
        <v>884.7353065052125</v>
      </c>
      <c r="AB113" s="103">
        <f t="shared" si="79"/>
        <v>884.5398043517375</v>
      </c>
      <c r="AC113" s="103">
        <f t="shared" si="80"/>
        <v>884.404377352127</v>
      </c>
      <c r="AD113" s="103">
        <f t="shared" si="81"/>
        <v>884.4572779313326</v>
      </c>
      <c r="AE113" s="51">
        <f t="shared" si="82"/>
        <v>33.83153228008625</v>
      </c>
      <c r="AF113" s="52">
        <f t="shared" si="83"/>
        <v>32.643292162779545</v>
      </c>
      <c r="AG113" s="52">
        <f t="shared" si="84"/>
        <v>31.889103433423067</v>
      </c>
      <c r="AH113" s="52">
        <f t="shared" si="85"/>
        <v>31.569835603902984</v>
      </c>
      <c r="AI113" s="53">
        <f t="shared" si="86"/>
        <v>31.685872973590236</v>
      </c>
      <c r="BX113" s="2"/>
    </row>
    <row r="114" spans="1:76" ht="16.5">
      <c r="A114" s="97">
        <v>75</v>
      </c>
      <c r="B114" s="4">
        <v>-0.548516800716131</v>
      </c>
      <c r="C114" s="11">
        <v>143.7809614383361</v>
      </c>
      <c r="D114" s="5">
        <v>-5.736223522029907</v>
      </c>
      <c r="E114" s="41">
        <f t="shared" si="62"/>
        <v>5.762389346040153</v>
      </c>
      <c r="F114" s="182">
        <f t="shared" si="63"/>
        <v>0.09141946678602182</v>
      </c>
      <c r="G114" s="58">
        <f t="shared" si="88"/>
        <v>23.963493573056017</v>
      </c>
      <c r="H114" s="60">
        <f t="shared" si="89"/>
        <v>0.9560372536716512</v>
      </c>
      <c r="I114" s="60">
        <f t="shared" si="90"/>
        <v>0.9603982243400255</v>
      </c>
      <c r="J114" s="41">
        <f t="shared" si="64"/>
        <v>5.762389346040153</v>
      </c>
      <c r="K114" s="18">
        <f t="shared" si="65"/>
        <v>1.626093336530653</v>
      </c>
      <c r="L114" s="18">
        <f t="shared" si="66"/>
        <v>72.51439708778906</v>
      </c>
      <c r="M114" s="15">
        <f t="shared" si="67"/>
        <v>28.61844313677594</v>
      </c>
      <c r="N114" s="18">
        <f t="shared" si="68"/>
        <v>1196.4389845925089</v>
      </c>
      <c r="O114" s="18">
        <f t="shared" si="69"/>
        <v>884.6177152796597</v>
      </c>
      <c r="P114" s="11">
        <f t="shared" si="70"/>
        <v>33.882787899899014</v>
      </c>
      <c r="Q114" s="83">
        <f t="shared" si="71"/>
        <v>2217.6984213331634</v>
      </c>
      <c r="R114" s="113">
        <f t="shared" si="87"/>
        <v>1.5418503902164214E-05</v>
      </c>
      <c r="S114" s="62">
        <f>Q114*R114</f>
        <v>0.034193591763148797</v>
      </c>
      <c r="T114" s="24"/>
      <c r="U114" s="54">
        <f t="shared" si="72"/>
        <v>5.911185970102451</v>
      </c>
      <c r="V114" s="55">
        <f t="shared" si="73"/>
        <v>5.820692102149259</v>
      </c>
      <c r="W114" s="55">
        <f t="shared" si="74"/>
        <v>5.762389346040153</v>
      </c>
      <c r="X114" s="55">
        <f t="shared" si="75"/>
        <v>5.737259176221602</v>
      </c>
      <c r="Y114" s="56">
        <f t="shared" si="76"/>
        <v>5.745736870704094</v>
      </c>
      <c r="Z114" s="103">
        <f t="shared" si="77"/>
        <v>884.1830227581413</v>
      </c>
      <c r="AA114" s="103">
        <f t="shared" si="78"/>
        <v>884.620417423083</v>
      </c>
      <c r="AB114" s="103">
        <f t="shared" si="79"/>
        <v>884.7502451775405</v>
      </c>
      <c r="AC114" s="103">
        <f t="shared" si="80"/>
        <v>884.7694463542836</v>
      </c>
      <c r="AD114" s="103">
        <f t="shared" si="81"/>
        <v>884.7654446852507</v>
      </c>
      <c r="AE114" s="51">
        <f t="shared" si="82"/>
        <v>35.17441616262894</v>
      </c>
      <c r="AF114" s="52">
        <f t="shared" si="83"/>
        <v>34.15943495809255</v>
      </c>
      <c r="AG114" s="52">
        <f t="shared" si="84"/>
        <v>33.51335781175682</v>
      </c>
      <c r="AH114" s="52">
        <f t="shared" si="85"/>
        <v>33.236776633888404</v>
      </c>
      <c r="AI114" s="53">
        <f t="shared" si="86"/>
        <v>33.32995393312841</v>
      </c>
      <c r="BX114" s="2"/>
    </row>
    <row r="115" spans="1:76" ht="16.5">
      <c r="A115" s="97">
        <v>76</v>
      </c>
      <c r="B115" s="4">
        <v>-0.5034363303612066</v>
      </c>
      <c r="C115" s="11">
        <v>128.17012441122077</v>
      </c>
      <c r="D115" s="5">
        <v>-5.84377046827651</v>
      </c>
      <c r="E115" s="41">
        <f t="shared" si="62"/>
        <v>5.865415707742139</v>
      </c>
      <c r="F115" s="182">
        <f t="shared" si="63"/>
        <v>0.0839060550602011</v>
      </c>
      <c r="G115" s="58">
        <f t="shared" si="88"/>
        <v>21.36168740187013</v>
      </c>
      <c r="H115" s="60">
        <f t="shared" si="89"/>
        <v>0.9739617447127518</v>
      </c>
      <c r="I115" s="60">
        <f t="shared" si="90"/>
        <v>0.97756928462369</v>
      </c>
      <c r="J115" s="41">
        <f t="shared" si="64"/>
        <v>5.86541570774214</v>
      </c>
      <c r="K115" s="18">
        <f t="shared" si="65"/>
        <v>1.3697922596716618</v>
      </c>
      <c r="L115" s="18">
        <f t="shared" si="66"/>
        <v>60.35418794525479</v>
      </c>
      <c r="M115" s="15">
        <f t="shared" si="67"/>
        <v>29.70162228083582</v>
      </c>
      <c r="N115" s="18">
        <f t="shared" si="68"/>
        <v>1224.5486555339253</v>
      </c>
      <c r="O115" s="18">
        <f t="shared" si="69"/>
        <v>884.2565436124175</v>
      </c>
      <c r="P115" s="11">
        <f t="shared" si="70"/>
        <v>34.95253306141874</v>
      </c>
      <c r="Q115" s="83">
        <f t="shared" si="71"/>
        <v>2235.1833346935236</v>
      </c>
      <c r="R115" s="113">
        <f t="shared" si="87"/>
        <v>1.1166180746222705E-05</v>
      </c>
      <c r="S115" s="62">
        <f>Q115*R115</f>
        <v>0.024958461116132685</v>
      </c>
      <c r="T115" s="24"/>
      <c r="U115" s="54">
        <f t="shared" si="72"/>
        <v>5.98381705658018</v>
      </c>
      <c r="V115" s="55">
        <f t="shared" si="73"/>
        <v>5.911944202176449</v>
      </c>
      <c r="W115" s="55">
        <f t="shared" si="74"/>
        <v>5.86541570774214</v>
      </c>
      <c r="X115" s="55">
        <f t="shared" si="75"/>
        <v>5.844836874675061</v>
      </c>
      <c r="Y115" s="56">
        <f t="shared" si="76"/>
        <v>5.850481540048399</v>
      </c>
      <c r="Z115" s="103">
        <f t="shared" si="77"/>
        <v>883.6246098141013</v>
      </c>
      <c r="AA115" s="103">
        <f t="shared" si="78"/>
        <v>884.1781466095682</v>
      </c>
      <c r="AB115" s="103">
        <f t="shared" si="79"/>
        <v>884.4400931560367</v>
      </c>
      <c r="AC115" s="103">
        <f t="shared" si="80"/>
        <v>884.5317692143083</v>
      </c>
      <c r="AD115" s="103">
        <f t="shared" si="81"/>
        <v>884.5080992680736</v>
      </c>
      <c r="AE115" s="51">
        <f t="shared" si="82"/>
        <v>35.999765953008726</v>
      </c>
      <c r="AF115" s="52">
        <f t="shared" si="83"/>
        <v>35.18298310135635</v>
      </c>
      <c r="AG115" s="52">
        <f t="shared" si="84"/>
        <v>34.65920412219865</v>
      </c>
      <c r="AH115" s="52">
        <f t="shared" si="85"/>
        <v>34.42879406234151</v>
      </c>
      <c r="AI115" s="53">
        <f t="shared" si="86"/>
        <v>34.49191806818847</v>
      </c>
      <c r="BX115" s="2"/>
    </row>
    <row r="116" spans="1:35" ht="16.5">
      <c r="A116" s="114">
        <v>76.448413</v>
      </c>
      <c r="B116" s="105">
        <v>-0.48628682969729287</v>
      </c>
      <c r="C116" s="37">
        <v>120.68546934897685</v>
      </c>
      <c r="D116" s="38">
        <v>-5.887457214617205</v>
      </c>
      <c r="E116" s="42">
        <f t="shared" si="62"/>
        <v>5.907506016474738</v>
      </c>
      <c r="F116" s="183">
        <f t="shared" si="63"/>
        <v>0.08104780494954882</v>
      </c>
      <c r="G116" s="37">
        <f t="shared" si="88"/>
        <v>20.114244891496142</v>
      </c>
      <c r="H116" s="105">
        <f t="shared" si="89"/>
        <v>0.9812428691028673</v>
      </c>
      <c r="I116" s="105">
        <f t="shared" si="90"/>
        <v>0.9845843360791229</v>
      </c>
      <c r="J116" s="42">
        <f t="shared" si="64"/>
        <v>5.907506016474738</v>
      </c>
      <c r="K116" s="112">
        <f t="shared" si="65"/>
        <v>1.2780581576437575</v>
      </c>
      <c r="L116" s="112">
        <f t="shared" si="66"/>
        <v>55.74785355506321</v>
      </c>
      <c r="M116" s="106">
        <f t="shared" si="67"/>
        <v>30.147367851988488</v>
      </c>
      <c r="N116" s="18">
        <f t="shared" si="68"/>
        <v>1236.0548068643996</v>
      </c>
      <c r="O116" s="112">
        <f t="shared" si="69"/>
        <v>884.0156532161045</v>
      </c>
      <c r="P116" s="37">
        <f t="shared" si="70"/>
        <v>35.392839022559215</v>
      </c>
      <c r="Q116" s="84">
        <f t="shared" si="71"/>
        <v>2242.636578667759</v>
      </c>
      <c r="R116" s="107">
        <f>K$32*(A116-A115)/2</f>
        <v>3.4569287951405976E-06</v>
      </c>
      <c r="S116" s="115">
        <f>Q116*R116</f>
        <v>0.007752634965832167</v>
      </c>
      <c r="T116" s="116"/>
      <c r="U116" s="117">
        <f t="shared" si="72"/>
        <v>6.01336815428168</v>
      </c>
      <c r="V116" s="118">
        <f t="shared" si="73"/>
        <v>5.9492450250456175</v>
      </c>
      <c r="W116" s="118">
        <f t="shared" si="74"/>
        <v>5.907506016474738</v>
      </c>
      <c r="X116" s="118">
        <f t="shared" si="75"/>
        <v>5.888627128532986</v>
      </c>
      <c r="Y116" s="119">
        <f t="shared" si="76"/>
        <v>5.892828076624862</v>
      </c>
      <c r="Z116" s="120">
        <f t="shared" si="77"/>
        <v>883.3446052387637</v>
      </c>
      <c r="AA116" s="120">
        <f t="shared" si="78"/>
        <v>883.9134273397254</v>
      </c>
      <c r="AB116" s="120">
        <f t="shared" si="79"/>
        <v>884.2064025159435</v>
      </c>
      <c r="AC116" s="120">
        <f t="shared" si="80"/>
        <v>884.3188914223017</v>
      </c>
      <c r="AD116" s="120">
        <f t="shared" si="81"/>
        <v>884.2949395637876</v>
      </c>
      <c r="AE116" s="121">
        <f t="shared" si="82"/>
        <v>36.33830407055852</v>
      </c>
      <c r="AF116" s="122">
        <f t="shared" si="83"/>
        <v>35.60571332243854</v>
      </c>
      <c r="AG116" s="122">
        <f t="shared" si="84"/>
        <v>35.13285272084396</v>
      </c>
      <c r="AH116" s="122">
        <f t="shared" si="85"/>
        <v>34.92000933312184</v>
      </c>
      <c r="AI116" s="123">
        <f t="shared" si="86"/>
        <v>34.96731566583325</v>
      </c>
    </row>
    <row r="117" spans="1:35" ht="28.5" customHeight="1">
      <c r="A117" s="97">
        <v>0.464341</v>
      </c>
      <c r="B117" s="4">
        <v>-0.10352712551939902</v>
      </c>
      <c r="C117" s="11">
        <v>216.60045205178835</v>
      </c>
      <c r="D117" s="5">
        <v>0.06772113470913933</v>
      </c>
      <c r="E117" s="41">
        <f t="shared" si="62"/>
        <v>0.12370940871495101</v>
      </c>
      <c r="F117" s="182">
        <f t="shared" si="63"/>
        <v>0.01725452091989984</v>
      </c>
      <c r="G117" s="58">
        <f t="shared" si="88"/>
        <v>36.100075341964725</v>
      </c>
      <c r="H117" s="60">
        <f t="shared" si="89"/>
        <v>-0.011286855784856557</v>
      </c>
      <c r="I117" s="60">
        <f t="shared" si="90"/>
        <v>0.02061823478582517</v>
      </c>
      <c r="J117" s="41">
        <f t="shared" si="64"/>
        <v>0.12370940871495101</v>
      </c>
      <c r="K117" s="18">
        <f t="shared" si="65"/>
        <v>0.05792604978220798</v>
      </c>
      <c r="L117" s="18">
        <f t="shared" si="66"/>
        <v>36.770261549051774</v>
      </c>
      <c r="M117" s="15">
        <f t="shared" si="67"/>
        <v>0.003988800584566785</v>
      </c>
      <c r="N117" s="18">
        <f t="shared" si="68"/>
        <v>1.7864693947405295</v>
      </c>
      <c r="O117" s="18">
        <f t="shared" si="69"/>
        <v>381.91923996656544</v>
      </c>
      <c r="P117" s="11">
        <f t="shared" si="70"/>
        <v>1.3023459616968691</v>
      </c>
      <c r="Q117" s="83">
        <f t="shared" si="71"/>
        <v>421.8402317224214</v>
      </c>
      <c r="R117" s="113">
        <f>K$33*(A118-A117)/2</f>
        <v>5.286941766850984E-06</v>
      </c>
      <c r="S117" s="62">
        <f>Q117*K$33*(A118-A117)/2</f>
        <v>0.0022302447400313666</v>
      </c>
      <c r="T117" s="24"/>
      <c r="U117" s="54">
        <f t="shared" si="72"/>
        <v>1.4293408397002105</v>
      </c>
      <c r="V117" s="55">
        <f t="shared" si="73"/>
        <v>0.7686205652880872</v>
      </c>
      <c r="W117" s="55">
        <f t="shared" si="74"/>
        <v>0.12370940871495101</v>
      </c>
      <c r="X117" s="55">
        <f t="shared" si="75"/>
        <v>0.5626673700307981</v>
      </c>
      <c r="Y117" s="56">
        <f t="shared" si="76"/>
        <v>1.2225584762546517</v>
      </c>
      <c r="Z117" s="103">
        <f t="shared" si="77"/>
        <v>538.185597264465</v>
      </c>
      <c r="AA117" s="103">
        <f t="shared" si="78"/>
        <v>398.1034913972301</v>
      </c>
      <c r="AB117" s="103">
        <f t="shared" si="79"/>
        <v>134.09409255033597</v>
      </c>
      <c r="AC117" s="103">
        <f t="shared" si="80"/>
        <v>339.7949094591102</v>
      </c>
      <c r="AD117" s="103">
        <f t="shared" si="81"/>
        <v>499.41810916168583</v>
      </c>
      <c r="AE117" s="51">
        <f t="shared" si="82"/>
        <v>2.710171484050436</v>
      </c>
      <c r="AF117" s="52">
        <f t="shared" si="83"/>
        <v>0.9979733794630042</v>
      </c>
      <c r="AG117" s="52">
        <f t="shared" si="84"/>
        <v>0.08845138790674648</v>
      </c>
      <c r="AH117" s="52">
        <f t="shared" si="85"/>
        <v>0.625734026099817</v>
      </c>
      <c r="AI117" s="53">
        <f t="shared" si="86"/>
        <v>2.089399530964341</v>
      </c>
    </row>
    <row r="118" spans="1:35" ht="16.5">
      <c r="A118" s="97">
        <v>1</v>
      </c>
      <c r="B118" s="4">
        <v>-0.10201950251602909</v>
      </c>
      <c r="C118" s="11">
        <v>219.58191331162743</v>
      </c>
      <c r="D118" s="5">
        <v>0.03201916274659281</v>
      </c>
      <c r="E118" s="41">
        <f t="shared" si="62"/>
        <v>0.10692616927867032</v>
      </c>
      <c r="F118" s="182">
        <f t="shared" si="63"/>
        <v>0.017003250419338183</v>
      </c>
      <c r="G118" s="58">
        <f t="shared" si="88"/>
        <v>36.596985551937905</v>
      </c>
      <c r="H118" s="60">
        <f t="shared" si="89"/>
        <v>-0.005336527124432136</v>
      </c>
      <c r="I118" s="60">
        <f t="shared" si="90"/>
        <v>0.017821028213111722</v>
      </c>
      <c r="J118" s="41">
        <f t="shared" si="64"/>
        <v>0.10692616927867032</v>
      </c>
      <c r="K118" s="18">
        <f t="shared" si="65"/>
        <v>0.05625122756426811</v>
      </c>
      <c r="L118" s="18">
        <f t="shared" si="66"/>
        <v>37.674083489460635</v>
      </c>
      <c r="M118" s="15">
        <f t="shared" si="67"/>
        <v>0.0008916898337360494</v>
      </c>
      <c r="N118" s="18">
        <f t="shared" si="68"/>
        <v>1.3443303465610896</v>
      </c>
      <c r="O118" s="18">
        <f t="shared" si="69"/>
        <v>381.1785769932975</v>
      </c>
      <c r="P118" s="11">
        <f t="shared" si="70"/>
        <v>1.324407938412227</v>
      </c>
      <c r="Q118" s="83">
        <f t="shared" si="71"/>
        <v>421.57854168512944</v>
      </c>
      <c r="R118" s="113">
        <f aca="true" t="shared" si="91" ref="R118:R143">K$33*(A119-A117)/2</f>
        <v>1.5156918313219072E-05</v>
      </c>
      <c r="S118" s="62">
        <f>Q118*K$33*(A119-A117)/2</f>
        <v>0.006389831518927529</v>
      </c>
      <c r="T118" s="24"/>
      <c r="U118" s="54">
        <f t="shared" si="72"/>
        <v>1.4448103276345308</v>
      </c>
      <c r="V118" s="55">
        <f t="shared" si="73"/>
        <v>0.773900155480853</v>
      </c>
      <c r="W118" s="55">
        <f t="shared" si="74"/>
        <v>0.10692616927867032</v>
      </c>
      <c r="X118" s="55">
        <f t="shared" si="75"/>
        <v>0.5700983668713391</v>
      </c>
      <c r="Y118" s="56">
        <f t="shared" si="76"/>
        <v>1.240829672981574</v>
      </c>
      <c r="Z118" s="103">
        <f t="shared" si="77"/>
        <v>540.9488143331185</v>
      </c>
      <c r="AA118" s="103">
        <f t="shared" si="78"/>
        <v>399.4627517917494</v>
      </c>
      <c r="AB118" s="103">
        <f t="shared" si="79"/>
        <v>120.37616671950646</v>
      </c>
      <c r="AC118" s="103">
        <f t="shared" si="80"/>
        <v>342.11406137573255</v>
      </c>
      <c r="AD118" s="103">
        <f t="shared" si="81"/>
        <v>502.9910907463807</v>
      </c>
      <c r="AE118" s="51">
        <f t="shared" si="82"/>
        <v>2.7597219402285407</v>
      </c>
      <c r="AF118" s="52">
        <f t="shared" si="83"/>
        <v>1.0085245563427063</v>
      </c>
      <c r="AG118" s="52">
        <f t="shared" si="84"/>
        <v>0.07482807663688978</v>
      </c>
      <c r="AH118" s="52">
        <f t="shared" si="85"/>
        <v>0.6378302759458765</v>
      </c>
      <c r="AI118" s="53">
        <f t="shared" si="86"/>
        <v>2.1411348429071206</v>
      </c>
    </row>
    <row r="119" spans="1:35" ht="16.5">
      <c r="A119" s="97">
        <v>2</v>
      </c>
      <c r="B119" s="4">
        <v>-0.0969722207364363</v>
      </c>
      <c r="C119" s="11">
        <v>222.0271905668613</v>
      </c>
      <c r="D119" s="5">
        <v>-0.0605835884936197</v>
      </c>
      <c r="E119" s="41">
        <f t="shared" si="62"/>
        <v>0.11434151822203681</v>
      </c>
      <c r="F119" s="182">
        <f t="shared" si="63"/>
        <v>0.016162036789406052</v>
      </c>
      <c r="G119" s="58">
        <f t="shared" si="88"/>
        <v>37.004531761143554</v>
      </c>
      <c r="H119" s="60">
        <f t="shared" si="89"/>
        <v>0.010097264748936616</v>
      </c>
      <c r="I119" s="60">
        <f t="shared" si="90"/>
        <v>0.019056919703672803</v>
      </c>
      <c r="J119" s="41">
        <f t="shared" si="64"/>
        <v>0.11434151822203681</v>
      </c>
      <c r="K119" s="18">
        <f t="shared" si="65"/>
        <v>0.050822998503169126</v>
      </c>
      <c r="L119" s="18">
        <f t="shared" si="66"/>
        <v>38.28253554577666</v>
      </c>
      <c r="M119" s="15">
        <f t="shared" si="67"/>
        <v>0.003192301191015521</v>
      </c>
      <c r="N119" s="18">
        <f t="shared" si="68"/>
        <v>1.5323277818626886</v>
      </c>
      <c r="O119" s="18">
        <f t="shared" si="69"/>
        <v>384.7356509335169</v>
      </c>
      <c r="P119" s="11">
        <f t="shared" si="70"/>
        <v>1.3511627591075892</v>
      </c>
      <c r="Q119" s="83">
        <f t="shared" si="71"/>
        <v>425.955692319958</v>
      </c>
      <c r="R119" s="113">
        <f t="shared" si="91"/>
        <v>1.9739953092736178E-05</v>
      </c>
      <c r="S119" s="62">
        <f aca="true" t="shared" si="92" ref="S119:S142">Q119*K$33</f>
        <v>0.008408345385979935</v>
      </c>
      <c r="T119" s="24"/>
      <c r="U119" s="54">
        <f t="shared" si="72"/>
        <v>1.4556189590664548</v>
      </c>
      <c r="V119" s="55">
        <f t="shared" si="73"/>
        <v>0.778027290954939</v>
      </c>
      <c r="W119" s="55">
        <f t="shared" si="74"/>
        <v>0.11434151822203681</v>
      </c>
      <c r="X119" s="55">
        <f t="shared" si="75"/>
        <v>0.5848667420443961</v>
      </c>
      <c r="Y119" s="56">
        <f t="shared" si="76"/>
        <v>1.2618683905033832</v>
      </c>
      <c r="Z119" s="103">
        <f t="shared" si="77"/>
        <v>542.8690236157685</v>
      </c>
      <c r="AA119" s="103">
        <f t="shared" si="78"/>
        <v>400.52139855490185</v>
      </c>
      <c r="AB119" s="103">
        <f t="shared" si="79"/>
        <v>126.55375111670479</v>
      </c>
      <c r="AC119" s="103">
        <f t="shared" si="80"/>
        <v>346.66648814976156</v>
      </c>
      <c r="AD119" s="103">
        <f t="shared" si="81"/>
        <v>507.06759323044804</v>
      </c>
      <c r="AE119" s="51">
        <f t="shared" si="82"/>
        <v>2.794600105781595</v>
      </c>
      <c r="AF119" s="52">
        <f t="shared" si="83"/>
        <v>1.0168076908965997</v>
      </c>
      <c r="AG119" s="52">
        <f t="shared" si="84"/>
        <v>0.08078443181108638</v>
      </c>
      <c r="AH119" s="52">
        <f t="shared" si="85"/>
        <v>0.6621669622899348</v>
      </c>
      <c r="AI119" s="53">
        <f t="shared" si="86"/>
        <v>2.2014546047587302</v>
      </c>
    </row>
    <row r="120" spans="1:35" ht="16.5">
      <c r="A120" s="97">
        <v>3</v>
      </c>
      <c r="B120" s="4">
        <v>-0.09146246735522823</v>
      </c>
      <c r="C120" s="11">
        <v>224.03234310047768</v>
      </c>
      <c r="D120" s="5">
        <v>-0.17685285481906543</v>
      </c>
      <c r="E120" s="41">
        <f t="shared" si="62"/>
        <v>0.1991037799549763</v>
      </c>
      <c r="F120" s="182">
        <f t="shared" si="63"/>
        <v>0.015243744559204705</v>
      </c>
      <c r="G120" s="58">
        <f t="shared" si="88"/>
        <v>37.33872385007962</v>
      </c>
      <c r="H120" s="60">
        <f t="shared" si="89"/>
        <v>0.029475475803177574</v>
      </c>
      <c r="I120" s="60">
        <f t="shared" si="90"/>
        <v>0.03318396332582938</v>
      </c>
      <c r="J120" s="41">
        <f t="shared" si="64"/>
        <v>0.1991037799549763</v>
      </c>
      <c r="K120" s="18">
        <f t="shared" si="65"/>
        <v>0.04521176146993739</v>
      </c>
      <c r="L120" s="18">
        <f t="shared" si="66"/>
        <v>38.74726606206392</v>
      </c>
      <c r="M120" s="15">
        <f t="shared" si="67"/>
        <v>0.027203076419041045</v>
      </c>
      <c r="N120" s="18">
        <f t="shared" si="68"/>
        <v>4.48267331366318</v>
      </c>
      <c r="O120" s="18">
        <f t="shared" si="69"/>
        <v>401.32053965621094</v>
      </c>
      <c r="P120" s="11">
        <f t="shared" si="70"/>
        <v>1.4122507433955085</v>
      </c>
      <c r="Q120" s="83">
        <f t="shared" si="71"/>
        <v>446.03514461322254</v>
      </c>
      <c r="R120" s="113">
        <f t="shared" si="91"/>
        <v>1.9739953092736178E-05</v>
      </c>
      <c r="S120" s="62">
        <f t="shared" si="92"/>
        <v>0.00880471283237681</v>
      </c>
      <c r="T120" s="24"/>
      <c r="U120" s="54">
        <f t="shared" si="72"/>
        <v>1.4717708480649059</v>
      </c>
      <c r="V120" s="55">
        <f t="shared" si="73"/>
        <v>0.7961749867893276</v>
      </c>
      <c r="W120" s="55">
        <f t="shared" si="74"/>
        <v>0.1991037799549763</v>
      </c>
      <c r="X120" s="55">
        <f t="shared" si="75"/>
        <v>0.61915470281975</v>
      </c>
      <c r="Y120" s="56">
        <f t="shared" si="76"/>
        <v>1.290358594377294</v>
      </c>
      <c r="Z120" s="103">
        <f t="shared" si="77"/>
        <v>545.7226445401299</v>
      </c>
      <c r="AA120" s="103">
        <f t="shared" si="78"/>
        <v>405.1366011219693</v>
      </c>
      <c r="AB120" s="103">
        <f t="shared" si="79"/>
        <v>186.25670837850504</v>
      </c>
      <c r="AC120" s="103">
        <f t="shared" si="80"/>
        <v>356.96142143034456</v>
      </c>
      <c r="AD120" s="103">
        <f t="shared" si="81"/>
        <v>512.5253228101058</v>
      </c>
      <c r="AE120" s="51">
        <f t="shared" si="82"/>
        <v>2.8471142573485193</v>
      </c>
      <c r="AF120" s="52">
        <f t="shared" si="83"/>
        <v>1.053595682996565</v>
      </c>
      <c r="AG120" s="52">
        <f t="shared" si="84"/>
        <v>0.1559374388833705</v>
      </c>
      <c r="AH120" s="52">
        <f t="shared" si="85"/>
        <v>0.7201914317416799</v>
      </c>
      <c r="AI120" s="53">
        <f t="shared" si="86"/>
        <v>2.2844149060074077</v>
      </c>
    </row>
    <row r="121" spans="1:35" ht="16.5">
      <c r="A121" s="97">
        <v>4</v>
      </c>
      <c r="B121" s="4">
        <v>-0.08817957026607104</v>
      </c>
      <c r="C121" s="11">
        <v>224.7003879158256</v>
      </c>
      <c r="D121" s="5">
        <v>-0.29110611760697813</v>
      </c>
      <c r="E121" s="41">
        <f t="shared" si="62"/>
        <v>0.30416838810191427</v>
      </c>
      <c r="F121" s="182">
        <f t="shared" si="63"/>
        <v>0.014696595044345171</v>
      </c>
      <c r="G121" s="58">
        <f t="shared" si="88"/>
        <v>37.4500646526376</v>
      </c>
      <c r="H121" s="60">
        <f t="shared" si="89"/>
        <v>0.04851768626782969</v>
      </c>
      <c r="I121" s="60">
        <f t="shared" si="90"/>
        <v>0.05069473135031905</v>
      </c>
      <c r="J121" s="41">
        <f t="shared" si="64"/>
        <v>0.30416838810191427</v>
      </c>
      <c r="K121" s="18">
        <f t="shared" si="65"/>
        <v>0.042024403489542325</v>
      </c>
      <c r="L121" s="18">
        <f t="shared" si="66"/>
        <v>38.85705284459946</v>
      </c>
      <c r="M121" s="15">
        <f t="shared" si="67"/>
        <v>0.07370492974660678</v>
      </c>
      <c r="N121" s="18">
        <f t="shared" si="68"/>
        <v>10.02752023684988</v>
      </c>
      <c r="O121" s="18">
        <f t="shared" si="69"/>
        <v>418.4806054225545</v>
      </c>
      <c r="P121" s="11">
        <f t="shared" si="70"/>
        <v>1.4928848589052173</v>
      </c>
      <c r="Q121" s="83">
        <f t="shared" si="71"/>
        <v>468.9737926961452</v>
      </c>
      <c r="R121" s="113">
        <f t="shared" si="91"/>
        <v>1.9739953092736178E-05</v>
      </c>
      <c r="S121" s="62">
        <f t="shared" si="92"/>
        <v>0.009257520669544488</v>
      </c>
      <c r="T121" s="24"/>
      <c r="U121" s="54">
        <f t="shared" si="72"/>
        <v>1.4906097303397325</v>
      </c>
      <c r="V121" s="55">
        <f t="shared" si="73"/>
        <v>0.8279103414575815</v>
      </c>
      <c r="W121" s="55">
        <f t="shared" si="74"/>
        <v>0.30416838810191427</v>
      </c>
      <c r="X121" s="55">
        <f t="shared" si="75"/>
        <v>0.665707137311756</v>
      </c>
      <c r="Y121" s="56">
        <f t="shared" si="76"/>
        <v>1.318096463288745</v>
      </c>
      <c r="Z121" s="103">
        <f t="shared" si="77"/>
        <v>549.0273230451597</v>
      </c>
      <c r="AA121" s="103">
        <f t="shared" si="78"/>
        <v>413.0574489176956</v>
      </c>
      <c r="AB121" s="103">
        <f t="shared" si="79"/>
        <v>242.1672540323869</v>
      </c>
      <c r="AC121" s="103">
        <f t="shared" si="80"/>
        <v>370.37923682484916</v>
      </c>
      <c r="AD121" s="103">
        <f t="shared" si="81"/>
        <v>517.7717642926813</v>
      </c>
      <c r="AE121" s="51">
        <f t="shared" si="82"/>
        <v>2.908960865889041</v>
      </c>
      <c r="AF121" s="52">
        <f t="shared" si="83"/>
        <v>1.1193598865272576</v>
      </c>
      <c r="AG121" s="52">
        <f t="shared" si="84"/>
        <v>0.2671330733556269</v>
      </c>
      <c r="AH121" s="52">
        <f t="shared" si="85"/>
        <v>0.8023750830110341</v>
      </c>
      <c r="AI121" s="53">
        <f t="shared" si="86"/>
        <v>2.3665953857431266</v>
      </c>
    </row>
    <row r="122" spans="1:35" ht="16.5">
      <c r="A122" s="97">
        <v>5</v>
      </c>
      <c r="B122" s="4">
        <v>-0.08073507477383401</v>
      </c>
      <c r="C122" s="11">
        <v>226.3552690015626</v>
      </c>
      <c r="D122" s="5">
        <v>-0.4028406954084523</v>
      </c>
      <c r="E122" s="41">
        <f t="shared" si="62"/>
        <v>0.41085128474412974</v>
      </c>
      <c r="F122" s="182">
        <f t="shared" si="63"/>
        <v>0.013455845795639002</v>
      </c>
      <c r="G122" s="58">
        <f t="shared" si="88"/>
        <v>37.725878166927096</v>
      </c>
      <c r="H122" s="60">
        <f t="shared" si="89"/>
        <v>0.06714011590140873</v>
      </c>
      <c r="I122" s="60">
        <f t="shared" si="90"/>
        <v>0.06847521412402163</v>
      </c>
      <c r="J122" s="41">
        <f t="shared" si="64"/>
        <v>0.41085128474412974</v>
      </c>
      <c r="K122" s="18">
        <f t="shared" si="65"/>
        <v>0.03522817177114106</v>
      </c>
      <c r="L122" s="18">
        <f t="shared" si="66"/>
        <v>39.170545511474586</v>
      </c>
      <c r="M122" s="15">
        <f t="shared" si="67"/>
        <v>0.1411433906209299</v>
      </c>
      <c r="N122" s="18">
        <f t="shared" si="68"/>
        <v>17.560529667386536</v>
      </c>
      <c r="O122" s="18">
        <f t="shared" si="69"/>
        <v>435.9390603088024</v>
      </c>
      <c r="P122" s="11">
        <f t="shared" si="70"/>
        <v>1.6095674676687246</v>
      </c>
      <c r="Q122" s="83">
        <f t="shared" si="71"/>
        <v>494.45607451772435</v>
      </c>
      <c r="R122" s="113">
        <f t="shared" si="91"/>
        <v>1.9739953092736178E-05</v>
      </c>
      <c r="S122" s="62">
        <f t="shared" si="92"/>
        <v>0.009760539717398342</v>
      </c>
      <c r="T122" s="24"/>
      <c r="U122" s="54">
        <f t="shared" si="72"/>
        <v>1.5189723823839767</v>
      </c>
      <c r="V122" s="55">
        <f t="shared" si="73"/>
        <v>0.871367199366373</v>
      </c>
      <c r="W122" s="55">
        <f t="shared" si="74"/>
        <v>0.41085128474412974</v>
      </c>
      <c r="X122" s="55">
        <f t="shared" si="75"/>
        <v>0.7320048118545198</v>
      </c>
      <c r="Y122" s="56">
        <f t="shared" si="76"/>
        <v>1.3639565958410858</v>
      </c>
      <c r="Z122" s="103">
        <f t="shared" si="77"/>
        <v>553.9554487978278</v>
      </c>
      <c r="AA122" s="103">
        <f t="shared" si="78"/>
        <v>423.61460798243047</v>
      </c>
      <c r="AB122" s="103">
        <f t="shared" si="79"/>
        <v>287.3029023225469</v>
      </c>
      <c r="AC122" s="103">
        <f t="shared" si="80"/>
        <v>388.5164575703727</v>
      </c>
      <c r="AD122" s="103">
        <f t="shared" si="81"/>
        <v>526.305884870834</v>
      </c>
      <c r="AE122" s="51">
        <f t="shared" si="82"/>
        <v>3.0032843567492864</v>
      </c>
      <c r="AF122" s="52">
        <f t="shared" si="83"/>
        <v>1.2123701674637541</v>
      </c>
      <c r="AG122" s="52">
        <f t="shared" si="84"/>
        <v>0.40047674150270857</v>
      </c>
      <c r="AH122" s="52">
        <f t="shared" si="85"/>
        <v>0.9261850996925386</v>
      </c>
      <c r="AI122" s="53">
        <f t="shared" si="86"/>
        <v>2.5055209729353356</v>
      </c>
    </row>
    <row r="123" spans="1:35" ht="16.5">
      <c r="A123" s="97">
        <v>6</v>
      </c>
      <c r="B123" s="4">
        <v>-0.07524621250972174</v>
      </c>
      <c r="C123" s="11">
        <v>225.66336447711956</v>
      </c>
      <c r="D123" s="5">
        <v>-0.5154700836699003</v>
      </c>
      <c r="E123" s="41">
        <f t="shared" si="62"/>
        <v>0.5209332007615873</v>
      </c>
      <c r="F123" s="182">
        <f t="shared" si="63"/>
        <v>0.012541035418286958</v>
      </c>
      <c r="G123" s="58">
        <f t="shared" si="88"/>
        <v>37.61056074618659</v>
      </c>
      <c r="H123" s="60">
        <f t="shared" si="89"/>
        <v>0.08591168061165004</v>
      </c>
      <c r="I123" s="60">
        <f t="shared" si="90"/>
        <v>0.08682220012693123</v>
      </c>
      <c r="J123" s="41">
        <f t="shared" si="64"/>
        <v>0.5209332007615873</v>
      </c>
      <c r="K123" s="18">
        <f t="shared" si="65"/>
        <v>0.030600948721609435</v>
      </c>
      <c r="L123" s="18">
        <f t="shared" si="66"/>
        <v>38.77621319506152</v>
      </c>
      <c r="M123" s="15">
        <f t="shared" si="67"/>
        <v>0.23110045603741208</v>
      </c>
      <c r="N123" s="18">
        <f t="shared" si="68"/>
        <v>27.115762166023668</v>
      </c>
      <c r="O123" s="18">
        <f t="shared" si="69"/>
        <v>452.0386108804752</v>
      </c>
      <c r="P123" s="11">
        <f t="shared" si="70"/>
        <v>1.732581255978791</v>
      </c>
      <c r="Q123" s="83">
        <f t="shared" si="71"/>
        <v>519.9248689022982</v>
      </c>
      <c r="R123" s="113">
        <f t="shared" si="91"/>
        <v>1.9739953092736178E-05</v>
      </c>
      <c r="S123" s="62">
        <f t="shared" si="92"/>
        <v>0.010263292523878373</v>
      </c>
      <c r="T123" s="24"/>
      <c r="U123" s="54">
        <f t="shared" si="72"/>
        <v>1.5434805281631538</v>
      </c>
      <c r="V123" s="55">
        <f t="shared" si="73"/>
        <v>0.9225058304365409</v>
      </c>
      <c r="W123" s="55">
        <f t="shared" si="74"/>
        <v>0.5209332007615873</v>
      </c>
      <c r="X123" s="55">
        <f t="shared" si="75"/>
        <v>0.8021192668286367</v>
      </c>
      <c r="Y123" s="56">
        <f t="shared" si="76"/>
        <v>1.4025294160463817</v>
      </c>
      <c r="Z123" s="103">
        <f t="shared" si="77"/>
        <v>558.1690669888587</v>
      </c>
      <c r="AA123" s="103">
        <f t="shared" si="78"/>
        <v>435.6451967629475</v>
      </c>
      <c r="AB123" s="103">
        <f t="shared" si="79"/>
        <v>326.3903271648173</v>
      </c>
      <c r="AC123" s="103">
        <f t="shared" si="80"/>
        <v>406.63449389968775</v>
      </c>
      <c r="AD123" s="103">
        <f t="shared" si="81"/>
        <v>533.3539695860645</v>
      </c>
      <c r="AE123" s="51">
        <f t="shared" si="82"/>
        <v>3.085961392925685</v>
      </c>
      <c r="AF123" s="52">
        <f t="shared" si="83"/>
        <v>1.3261977753786227</v>
      </c>
      <c r="AG123" s="52">
        <f t="shared" si="84"/>
        <v>0.5596549029059851</v>
      </c>
      <c r="AH123" s="52">
        <f t="shared" si="85"/>
        <v>1.0657751451234634</v>
      </c>
      <c r="AI123" s="53">
        <f t="shared" si="86"/>
        <v>2.6253170635601983</v>
      </c>
    </row>
    <row r="124" spans="1:35" ht="16.5">
      <c r="A124" s="97">
        <v>7</v>
      </c>
      <c r="B124" s="4">
        <v>-0.07078152737965127</v>
      </c>
      <c r="C124" s="11">
        <v>226.1687127607943</v>
      </c>
      <c r="D124" s="5">
        <v>-0.6276426179857324</v>
      </c>
      <c r="E124" s="41">
        <f t="shared" si="62"/>
        <v>0.6316211526937492</v>
      </c>
      <c r="F124" s="182">
        <f t="shared" si="63"/>
        <v>0.011796921229941878</v>
      </c>
      <c r="G124" s="58">
        <f t="shared" si="88"/>
        <v>37.69478546013239</v>
      </c>
      <c r="H124" s="60">
        <f t="shared" si="89"/>
        <v>0.10460710299762208</v>
      </c>
      <c r="I124" s="60">
        <f t="shared" si="90"/>
        <v>0.10527019211562486</v>
      </c>
      <c r="J124" s="41">
        <f t="shared" si="64"/>
        <v>0.6316211526937492</v>
      </c>
      <c r="K124" s="18">
        <f t="shared" si="65"/>
        <v>0.027077306533889327</v>
      </c>
      <c r="L124" s="18">
        <f t="shared" si="66"/>
        <v>38.821280060675896</v>
      </c>
      <c r="M124" s="15">
        <f t="shared" si="67"/>
        <v>0.34262474281204275</v>
      </c>
      <c r="N124" s="18">
        <f t="shared" si="68"/>
        <v>38.34891977629473</v>
      </c>
      <c r="O124" s="18">
        <f t="shared" si="69"/>
        <v>468.96202752918305</v>
      </c>
      <c r="P124" s="11">
        <f t="shared" si="70"/>
        <v>1.893766973595519</v>
      </c>
      <c r="Q124" s="83">
        <f t="shared" si="71"/>
        <v>548.3956963890952</v>
      </c>
      <c r="R124" s="113">
        <f t="shared" si="91"/>
        <v>1.9739953092736178E-05</v>
      </c>
      <c r="S124" s="62">
        <f t="shared" si="92"/>
        <v>0.01082530532297913</v>
      </c>
      <c r="T124" s="24"/>
      <c r="U124" s="54">
        <f t="shared" si="72"/>
        <v>1.5832114401592357</v>
      </c>
      <c r="V124" s="55">
        <f t="shared" si="73"/>
        <v>0.9873112801271909</v>
      </c>
      <c r="W124" s="55">
        <f t="shared" si="74"/>
        <v>0.6316211526937492</v>
      </c>
      <c r="X124" s="55">
        <f t="shared" si="75"/>
        <v>0.8826344737446216</v>
      </c>
      <c r="Y124" s="56">
        <f t="shared" si="76"/>
        <v>1.4543309681785594</v>
      </c>
      <c r="Z124" s="103">
        <f t="shared" si="77"/>
        <v>564.913876238473</v>
      </c>
      <c r="AA124" s="103">
        <f t="shared" si="78"/>
        <v>450.3401841838006</v>
      </c>
      <c r="AB124" s="103">
        <f t="shared" si="79"/>
        <v>360.6149907271686</v>
      </c>
      <c r="AC124" s="103">
        <f t="shared" si="80"/>
        <v>426.3004325871213</v>
      </c>
      <c r="AD124" s="103">
        <f t="shared" si="81"/>
        <v>542.6406539093517</v>
      </c>
      <c r="AE124" s="51">
        <f t="shared" si="82"/>
        <v>3.2223005401456435</v>
      </c>
      <c r="AF124" s="52">
        <f t="shared" si="83"/>
        <v>1.4772430266139702</v>
      </c>
      <c r="AG124" s="52">
        <f t="shared" si="84"/>
        <v>0.7418152949036267</v>
      </c>
      <c r="AH124" s="52">
        <f t="shared" si="85"/>
        <v>1.237043186587541</v>
      </c>
      <c r="AI124" s="53">
        <f t="shared" si="86"/>
        <v>2.790432819726813</v>
      </c>
    </row>
    <row r="125" spans="1:35" ht="16.5">
      <c r="A125" s="97">
        <v>8</v>
      </c>
      <c r="B125" s="4">
        <v>-0.06332586799282325</v>
      </c>
      <c r="C125" s="11">
        <v>225.6847978420167</v>
      </c>
      <c r="D125" s="5">
        <v>-0.740146841762064</v>
      </c>
      <c r="E125" s="41">
        <f t="shared" si="62"/>
        <v>0.742850935873007</v>
      </c>
      <c r="F125" s="182">
        <f t="shared" si="63"/>
        <v>0.010554311332137209</v>
      </c>
      <c r="G125" s="58">
        <f t="shared" si="88"/>
        <v>37.614132973669456</v>
      </c>
      <c r="H125" s="60">
        <f t="shared" si="89"/>
        <v>0.12335780696034401</v>
      </c>
      <c r="I125" s="60">
        <f t="shared" si="90"/>
        <v>0.12380848931216784</v>
      </c>
      <c r="J125" s="41">
        <f t="shared" si="64"/>
        <v>0.742850935873007</v>
      </c>
      <c r="K125" s="18">
        <f t="shared" si="65"/>
        <v>0.021673442810113425</v>
      </c>
      <c r="L125" s="18">
        <f t="shared" si="66"/>
        <v>38.469283302706955</v>
      </c>
      <c r="M125" s="15">
        <f t="shared" si="67"/>
        <v>0.4764635176311326</v>
      </c>
      <c r="N125" s="18">
        <f t="shared" si="68"/>
        <v>51.10524902560662</v>
      </c>
      <c r="O125" s="18">
        <f t="shared" si="69"/>
        <v>485.383754168202</v>
      </c>
      <c r="P125" s="11">
        <f t="shared" si="70"/>
        <v>2.0719749866293524</v>
      </c>
      <c r="Q125" s="83">
        <f t="shared" si="71"/>
        <v>577.5283984435862</v>
      </c>
      <c r="R125" s="113">
        <f t="shared" si="91"/>
        <v>1.9739953092736178E-05</v>
      </c>
      <c r="S125" s="62">
        <f t="shared" si="92"/>
        <v>0.01140038349499944</v>
      </c>
      <c r="T125" s="24"/>
      <c r="U125" s="54">
        <f t="shared" si="72"/>
        <v>1.6218123929040982</v>
      </c>
      <c r="V125" s="55">
        <f t="shared" si="73"/>
        <v>1.0559954162007281</v>
      </c>
      <c r="W125" s="55">
        <f t="shared" si="74"/>
        <v>0.742850935873007</v>
      </c>
      <c r="X125" s="55">
        <f t="shared" si="75"/>
        <v>0.9697314161398906</v>
      </c>
      <c r="Y125" s="56">
        <f t="shared" si="76"/>
        <v>1.510225426418445</v>
      </c>
      <c r="Z125" s="103">
        <f t="shared" si="77"/>
        <v>571.367617266059</v>
      </c>
      <c r="AA125" s="103">
        <f t="shared" si="78"/>
        <v>465.3122447562937</v>
      </c>
      <c r="AB125" s="103">
        <f t="shared" si="79"/>
        <v>391.386172154134</v>
      </c>
      <c r="AC125" s="103">
        <f t="shared" si="80"/>
        <v>446.41112407974566</v>
      </c>
      <c r="AD125" s="103">
        <f t="shared" si="81"/>
        <v>552.4416125847778</v>
      </c>
      <c r="AE125" s="51">
        <f t="shared" si="82"/>
        <v>3.35749745830021</v>
      </c>
      <c r="AF125" s="52">
        <f t="shared" si="83"/>
        <v>1.6456226745391072</v>
      </c>
      <c r="AG125" s="52">
        <f t="shared" si="84"/>
        <v>0.9471969996989968</v>
      </c>
      <c r="AH125" s="52">
        <f t="shared" si="85"/>
        <v>1.4355177359389328</v>
      </c>
      <c r="AI125" s="53">
        <f t="shared" si="86"/>
        <v>2.9740400646695155</v>
      </c>
    </row>
    <row r="126" spans="1:35" ht="16.5">
      <c r="A126" s="97">
        <v>9</v>
      </c>
      <c r="B126" s="4">
        <v>-0.05424223211235457</v>
      </c>
      <c r="C126" s="11">
        <v>225.94068725819145</v>
      </c>
      <c r="D126" s="5">
        <v>-0.8511217695473533</v>
      </c>
      <c r="E126" s="41">
        <f t="shared" si="62"/>
        <v>0.852848454499361</v>
      </c>
      <c r="F126" s="182">
        <f t="shared" si="63"/>
        <v>0.00904037201872576</v>
      </c>
      <c r="G126" s="58">
        <f t="shared" si="88"/>
        <v>37.65678120969857</v>
      </c>
      <c r="H126" s="60">
        <f t="shared" si="89"/>
        <v>0.14185362825789222</v>
      </c>
      <c r="I126" s="60">
        <f t="shared" si="90"/>
        <v>0.1421414090832268</v>
      </c>
      <c r="J126" s="41">
        <f t="shared" si="64"/>
        <v>0.852848454499361</v>
      </c>
      <c r="K126" s="18">
        <f t="shared" si="65"/>
        <v>0.015901595697427245</v>
      </c>
      <c r="L126" s="18">
        <f t="shared" si="66"/>
        <v>38.351770525872936</v>
      </c>
      <c r="M126" s="15">
        <f t="shared" si="67"/>
        <v>0.6300532696908773</v>
      </c>
      <c r="N126" s="18">
        <f t="shared" si="68"/>
        <v>65.02146768349228</v>
      </c>
      <c r="O126" s="18">
        <f t="shared" si="69"/>
        <v>501.9701761255641</v>
      </c>
      <c r="P126" s="11">
        <f t="shared" si="70"/>
        <v>2.279930425698859</v>
      </c>
      <c r="Q126" s="83">
        <f t="shared" si="71"/>
        <v>608.2692996260164</v>
      </c>
      <c r="R126" s="113">
        <f t="shared" si="91"/>
        <v>1.9739953092736178E-05</v>
      </c>
      <c r="S126" s="62">
        <f t="shared" si="92"/>
        <v>0.012007207442369052</v>
      </c>
      <c r="T126" s="24"/>
      <c r="U126" s="54">
        <f t="shared" si="72"/>
        <v>1.668898231631862</v>
      </c>
      <c r="V126" s="55">
        <f t="shared" si="73"/>
        <v>1.131052999285696</v>
      </c>
      <c r="W126" s="55">
        <f t="shared" si="74"/>
        <v>0.852848454499361</v>
      </c>
      <c r="X126" s="55">
        <f t="shared" si="75"/>
        <v>1.0627464914034277</v>
      </c>
      <c r="Y126" s="56">
        <f t="shared" si="76"/>
        <v>1.5765531209376393</v>
      </c>
      <c r="Z126" s="103">
        <f t="shared" si="77"/>
        <v>579.1115350862707</v>
      </c>
      <c r="AA126" s="103">
        <f t="shared" si="78"/>
        <v>481.040512464104</v>
      </c>
      <c r="AB126" s="103">
        <f t="shared" si="79"/>
        <v>419.1550409416117</v>
      </c>
      <c r="AC126" s="103">
        <f t="shared" si="80"/>
        <v>466.75293679939904</v>
      </c>
      <c r="AD126" s="103">
        <f t="shared" si="81"/>
        <v>563.7908553364352</v>
      </c>
      <c r="AE126" s="51">
        <f t="shared" si="82"/>
        <v>3.526061875417508</v>
      </c>
      <c r="AF126" s="52">
        <f t="shared" si="83"/>
        <v>1.8393867771173746</v>
      </c>
      <c r="AG126" s="52">
        <f t="shared" si="84"/>
        <v>1.172316906143788</v>
      </c>
      <c r="AH126" s="52">
        <f t="shared" si="85"/>
        <v>1.662633680194306</v>
      </c>
      <c r="AI126" s="53">
        <f t="shared" si="86"/>
        <v>3.1992528896213184</v>
      </c>
    </row>
    <row r="127" spans="1:35" ht="16.5">
      <c r="A127" s="97">
        <v>10</v>
      </c>
      <c r="B127" s="4">
        <v>-0.04905251528604637</v>
      </c>
      <c r="C127" s="11">
        <v>224.95122708343214</v>
      </c>
      <c r="D127" s="5">
        <v>-0.9649400670941553</v>
      </c>
      <c r="E127" s="41">
        <f t="shared" si="62"/>
        <v>0.966186049547167</v>
      </c>
      <c r="F127" s="182">
        <f t="shared" si="63"/>
        <v>0.00817541921434106</v>
      </c>
      <c r="G127" s="58">
        <f t="shared" si="88"/>
        <v>37.49187118057202</v>
      </c>
      <c r="H127" s="60">
        <f t="shared" si="89"/>
        <v>0.16082334451569255</v>
      </c>
      <c r="I127" s="60">
        <f t="shared" si="90"/>
        <v>0.16103100825786118</v>
      </c>
      <c r="J127" s="41">
        <f t="shared" si="64"/>
        <v>0.9661860495471671</v>
      </c>
      <c r="K127" s="18">
        <f t="shared" si="65"/>
        <v>0.013004335493948062</v>
      </c>
      <c r="L127" s="18">
        <f t="shared" si="66"/>
        <v>37.91955545181412</v>
      </c>
      <c r="M127" s="15">
        <f t="shared" si="67"/>
        <v>0.8098312882382993</v>
      </c>
      <c r="N127" s="18">
        <f t="shared" si="68"/>
        <v>80.58188474325951</v>
      </c>
      <c r="O127" s="18">
        <f t="shared" si="69"/>
        <v>518.304864314737</v>
      </c>
      <c r="P127" s="11">
        <f t="shared" si="70"/>
        <v>2.5078244786759614</v>
      </c>
      <c r="Q127" s="83">
        <f t="shared" si="71"/>
        <v>640.1369646122188</v>
      </c>
      <c r="R127" s="113">
        <f t="shared" si="91"/>
        <v>1.9739953092736178E-05</v>
      </c>
      <c r="S127" s="62">
        <f t="shared" si="92"/>
        <v>0.012636273654371716</v>
      </c>
      <c r="T127" s="24"/>
      <c r="U127" s="54">
        <f t="shared" si="72"/>
        <v>1.7204013090525203</v>
      </c>
      <c r="V127" s="55">
        <f t="shared" si="73"/>
        <v>1.2140065088674536</v>
      </c>
      <c r="W127" s="55">
        <f t="shared" si="74"/>
        <v>0.9661860495471671</v>
      </c>
      <c r="X127" s="55">
        <f t="shared" si="75"/>
        <v>1.157104878777494</v>
      </c>
      <c r="Y127" s="56">
        <f t="shared" si="76"/>
        <v>1.6401037948940604</v>
      </c>
      <c r="Z127" s="103">
        <f t="shared" si="77"/>
        <v>587.4253419487309</v>
      </c>
      <c r="AA127" s="103">
        <f t="shared" si="78"/>
        <v>497.73509489934736</v>
      </c>
      <c r="AB127" s="103">
        <f t="shared" si="79"/>
        <v>445.61370912406517</v>
      </c>
      <c r="AC127" s="103">
        <f t="shared" si="80"/>
        <v>486.35774503711326</v>
      </c>
      <c r="AD127" s="103">
        <f t="shared" si="81"/>
        <v>574.3924305644284</v>
      </c>
      <c r="AE127" s="51">
        <f t="shared" si="82"/>
        <v>3.7150330849648334</v>
      </c>
      <c r="AF127" s="52">
        <f t="shared" si="83"/>
        <v>2.0653919519269066</v>
      </c>
      <c r="AG127" s="52">
        <f t="shared" si="84"/>
        <v>1.4271706658394265</v>
      </c>
      <c r="AH127" s="52">
        <f t="shared" si="85"/>
        <v>1.9090235911688547</v>
      </c>
      <c r="AI127" s="53">
        <f t="shared" si="86"/>
        <v>3.422503099479784</v>
      </c>
    </row>
    <row r="128" spans="1:35" ht="16.5">
      <c r="A128" s="97">
        <v>11</v>
      </c>
      <c r="B128" s="4">
        <v>-0.04000700855013406</v>
      </c>
      <c r="C128" s="11">
        <v>224.39911143882063</v>
      </c>
      <c r="D128" s="5">
        <v>-1.077901072466131</v>
      </c>
      <c r="E128" s="41">
        <f t="shared" si="62"/>
        <v>1.078643260191601</v>
      </c>
      <c r="F128" s="182">
        <f t="shared" si="63"/>
        <v>0.006667834758355676</v>
      </c>
      <c r="G128" s="58">
        <f t="shared" si="88"/>
        <v>37.399851906470104</v>
      </c>
      <c r="H128" s="60">
        <f t="shared" si="89"/>
        <v>0.17965017874435518</v>
      </c>
      <c r="I128" s="60">
        <f t="shared" si="90"/>
        <v>0.17977387669860012</v>
      </c>
      <c r="J128" s="41">
        <f t="shared" si="64"/>
        <v>1.078643260191601</v>
      </c>
      <c r="K128" s="18">
        <f t="shared" si="65"/>
        <v>0.008650431265282638</v>
      </c>
      <c r="L128" s="18">
        <f t="shared" si="66"/>
        <v>37.582708000405965</v>
      </c>
      <c r="M128" s="15">
        <f t="shared" si="67"/>
        <v>1.0105357449984975</v>
      </c>
      <c r="N128" s="18">
        <f t="shared" si="68"/>
        <v>97.13195767879239</v>
      </c>
      <c r="O128" s="18">
        <f t="shared" si="69"/>
        <v>534.6065905523927</v>
      </c>
      <c r="P128" s="11">
        <f t="shared" si="70"/>
        <v>2.7631284117945536</v>
      </c>
      <c r="Q128" s="83">
        <f t="shared" si="71"/>
        <v>673.1035708196495</v>
      </c>
      <c r="R128" s="113">
        <f t="shared" si="91"/>
        <v>1.9739953092736178E-05</v>
      </c>
      <c r="S128" s="62">
        <f t="shared" si="92"/>
        <v>0.013287032914533104</v>
      </c>
      <c r="T128" s="24"/>
      <c r="U128" s="54">
        <f t="shared" si="72"/>
        <v>1.7763202810452219</v>
      </c>
      <c r="V128" s="55">
        <f t="shared" si="73"/>
        <v>1.2995670174723193</v>
      </c>
      <c r="W128" s="55">
        <f t="shared" si="74"/>
        <v>1.078643260191601</v>
      </c>
      <c r="X128" s="55">
        <f t="shared" si="75"/>
        <v>1.2566241643455596</v>
      </c>
      <c r="Y128" s="56">
        <f t="shared" si="76"/>
        <v>1.7134098913812565</v>
      </c>
      <c r="Z128" s="103">
        <f t="shared" si="77"/>
        <v>596.2728209598112</v>
      </c>
      <c r="AA128" s="103">
        <f t="shared" si="78"/>
        <v>514.274282256231</v>
      </c>
      <c r="AB128" s="103">
        <f t="shared" si="79"/>
        <v>470.1244984020227</v>
      </c>
      <c r="AC128" s="103">
        <f t="shared" si="80"/>
        <v>506.0551841012007</v>
      </c>
      <c r="AD128" s="103">
        <f t="shared" si="81"/>
        <v>586.3061670426981</v>
      </c>
      <c r="AE128" s="51">
        <f t="shared" si="82"/>
        <v>3.925640775952137</v>
      </c>
      <c r="AF128" s="52">
        <f t="shared" si="83"/>
        <v>2.31154284432259</v>
      </c>
      <c r="AG128" s="52">
        <f t="shared" si="84"/>
        <v>1.7030152150436606</v>
      </c>
      <c r="AH128" s="52">
        <f t="shared" si="85"/>
        <v>2.186344040070147</v>
      </c>
      <c r="AI128" s="53">
        <f t="shared" si="86"/>
        <v>3.689099183584235</v>
      </c>
    </row>
    <row r="129" spans="1:35" ht="16.5">
      <c r="A129" s="97">
        <v>12</v>
      </c>
      <c r="B129" s="4">
        <v>-0.033050352301813746</v>
      </c>
      <c r="C129" s="11">
        <v>223.2454832913768</v>
      </c>
      <c r="D129" s="5">
        <v>-1.1928439894742129</v>
      </c>
      <c r="E129" s="41">
        <f t="shared" si="62"/>
        <v>1.1933017677905409</v>
      </c>
      <c r="F129" s="182">
        <f t="shared" si="63"/>
        <v>0.005508392050302291</v>
      </c>
      <c r="G129" s="58">
        <f t="shared" si="88"/>
        <v>37.207580548562795</v>
      </c>
      <c r="H129" s="60">
        <f t="shared" si="89"/>
        <v>0.1988073315790355</v>
      </c>
      <c r="I129" s="60">
        <f t="shared" si="90"/>
        <v>0.19888362796509015</v>
      </c>
      <c r="J129" s="41">
        <f t="shared" si="64"/>
        <v>1.1933017677905409</v>
      </c>
      <c r="K129" s="18">
        <f t="shared" si="65"/>
        <v>0.00590361174463419</v>
      </c>
      <c r="L129" s="18">
        <f t="shared" si="66"/>
        <v>37.1037597966675</v>
      </c>
      <c r="M129" s="15">
        <f t="shared" si="67"/>
        <v>1.23754547121452</v>
      </c>
      <c r="N129" s="18">
        <f t="shared" si="68"/>
        <v>115.04080079463704</v>
      </c>
      <c r="O129" s="18">
        <f t="shared" si="69"/>
        <v>550.793187963847</v>
      </c>
      <c r="P129" s="11">
        <f t="shared" si="70"/>
        <v>3.043528752934424</v>
      </c>
      <c r="Q129" s="83">
        <f t="shared" si="71"/>
        <v>707.2247263910451</v>
      </c>
      <c r="R129" s="113">
        <f t="shared" si="91"/>
        <v>1.9739953092736178E-05</v>
      </c>
      <c r="S129" s="62">
        <f t="shared" si="92"/>
        <v>0.01396058292498241</v>
      </c>
      <c r="T129" s="24"/>
      <c r="U129" s="54">
        <f t="shared" si="72"/>
        <v>1.8376496646544591</v>
      </c>
      <c r="V129" s="55">
        <f t="shared" si="73"/>
        <v>1.3909601071548572</v>
      </c>
      <c r="W129" s="55">
        <f t="shared" si="74"/>
        <v>1.1933017677905409</v>
      </c>
      <c r="X129" s="55">
        <f t="shared" si="75"/>
        <v>1.3581434231891638</v>
      </c>
      <c r="Y129" s="56">
        <f t="shared" si="76"/>
        <v>1.7878823693174286</v>
      </c>
      <c r="Z129" s="103">
        <f t="shared" si="77"/>
        <v>605.7690321001904</v>
      </c>
      <c r="AA129" s="103">
        <f t="shared" si="78"/>
        <v>531.2521684070689</v>
      </c>
      <c r="AB129" s="103">
        <f t="shared" si="79"/>
        <v>493.6317389836066</v>
      </c>
      <c r="AC129" s="103">
        <f t="shared" si="80"/>
        <v>525.2335392104129</v>
      </c>
      <c r="AD129" s="103">
        <f t="shared" si="81"/>
        <v>598.079461117956</v>
      </c>
      <c r="AE129" s="51">
        <f t="shared" si="82"/>
        <v>4.163130649670854</v>
      </c>
      <c r="AF129" s="52">
        <f t="shared" si="83"/>
        <v>2.589103500714277</v>
      </c>
      <c r="AG129" s="52">
        <f t="shared" si="84"/>
        <v>2.0078163798328523</v>
      </c>
      <c r="AH129" s="52">
        <f t="shared" si="85"/>
        <v>2.4877003440641747</v>
      </c>
      <c r="AI129" s="53">
        <f t="shared" si="86"/>
        <v>3.969892890389963</v>
      </c>
    </row>
    <row r="130" spans="1:35" ht="16.5">
      <c r="A130" s="97">
        <v>13</v>
      </c>
      <c r="B130" s="4">
        <v>-0.023769270922318952</v>
      </c>
      <c r="C130" s="11">
        <v>221.79902427062035</v>
      </c>
      <c r="D130" s="5">
        <v>-1.3085322849584602</v>
      </c>
      <c r="E130" s="41">
        <f t="shared" si="62"/>
        <v>1.30874814957607</v>
      </c>
      <c r="F130" s="182">
        <f t="shared" si="63"/>
        <v>0.003961545153719825</v>
      </c>
      <c r="G130" s="58">
        <f t="shared" si="88"/>
        <v>36.96650404510339</v>
      </c>
      <c r="H130" s="60">
        <f t="shared" si="89"/>
        <v>0.21808871415974337</v>
      </c>
      <c r="I130" s="60">
        <f t="shared" si="90"/>
        <v>0.21812469159601167</v>
      </c>
      <c r="J130" s="41">
        <f t="shared" si="64"/>
        <v>1.30874814957607</v>
      </c>
      <c r="K130" s="18">
        <f t="shared" si="65"/>
        <v>0.003053495773000962</v>
      </c>
      <c r="L130" s="18">
        <f t="shared" si="66"/>
        <v>36.52691849307108</v>
      </c>
      <c r="M130" s="15">
        <f t="shared" si="67"/>
        <v>1.4892333616581241</v>
      </c>
      <c r="N130" s="18">
        <f t="shared" si="68"/>
        <v>134.0349232082252</v>
      </c>
      <c r="O130" s="18">
        <f t="shared" si="69"/>
        <v>566.7872457762685</v>
      </c>
      <c r="P130" s="11">
        <f t="shared" si="70"/>
        <v>3.349137809499374</v>
      </c>
      <c r="Q130" s="83">
        <f t="shared" si="71"/>
        <v>742.1905121444952</v>
      </c>
      <c r="R130" s="113">
        <f t="shared" si="91"/>
        <v>1.9739953092736178E-05</v>
      </c>
      <c r="S130" s="62">
        <f t="shared" si="92"/>
        <v>0.014650805895606175</v>
      </c>
      <c r="T130" s="24"/>
      <c r="U130" s="54">
        <f t="shared" si="72"/>
        <v>1.9015766634617453</v>
      </c>
      <c r="V130" s="55">
        <f t="shared" si="73"/>
        <v>1.484833389298822</v>
      </c>
      <c r="W130" s="55">
        <f t="shared" si="74"/>
        <v>1.30874814957607</v>
      </c>
      <c r="X130" s="55">
        <f t="shared" si="75"/>
        <v>1.4629656120868955</v>
      </c>
      <c r="Y130" s="56">
        <f t="shared" si="76"/>
        <v>1.8673698571430941</v>
      </c>
      <c r="Z130" s="103">
        <f t="shared" si="77"/>
        <v>615.4442850271148</v>
      </c>
      <c r="AA130" s="103">
        <f t="shared" si="78"/>
        <v>548.0167347983024</v>
      </c>
      <c r="AB130" s="103">
        <f t="shared" si="79"/>
        <v>516.0108649068251</v>
      </c>
      <c r="AC130" s="103">
        <f t="shared" si="80"/>
        <v>544.1693283342521</v>
      </c>
      <c r="AD130" s="103">
        <f t="shared" si="81"/>
        <v>610.2950158148479</v>
      </c>
      <c r="AE130" s="51">
        <f t="shared" si="82"/>
        <v>4.417923006675239</v>
      </c>
      <c r="AF130" s="52">
        <f t="shared" si="83"/>
        <v>2.8899293231588072</v>
      </c>
      <c r="AG130" s="52">
        <f t="shared" si="84"/>
        <v>2.338743117557489</v>
      </c>
      <c r="AH130" s="52">
        <f t="shared" si="85"/>
        <v>2.8184275388467688</v>
      </c>
      <c r="AI130" s="53">
        <f t="shared" si="86"/>
        <v>4.2806660612585645</v>
      </c>
    </row>
    <row r="131" spans="1:35" ht="16.5">
      <c r="A131" s="97">
        <v>14</v>
      </c>
      <c r="B131" s="4">
        <v>-0.013196180446840344</v>
      </c>
      <c r="C131" s="11">
        <v>219.76625931595973</v>
      </c>
      <c r="D131" s="5">
        <v>-1.42585825842523</v>
      </c>
      <c r="E131" s="41">
        <f t="shared" si="62"/>
        <v>1.4259193218053452</v>
      </c>
      <c r="F131" s="182">
        <f t="shared" si="63"/>
        <v>0.002199363407806724</v>
      </c>
      <c r="G131" s="58">
        <f t="shared" si="88"/>
        <v>36.62770988599329</v>
      </c>
      <c r="H131" s="60">
        <f t="shared" si="89"/>
        <v>0.23764304307087167</v>
      </c>
      <c r="I131" s="60">
        <f t="shared" si="90"/>
        <v>0.2376532203008909</v>
      </c>
      <c r="J131" s="41">
        <f t="shared" si="64"/>
        <v>1.4259193218053452</v>
      </c>
      <c r="K131" s="18">
        <f t="shared" si="65"/>
        <v>0.0009411570345543124</v>
      </c>
      <c r="L131" s="18">
        <f t="shared" si="66"/>
        <v>35.78809864437039</v>
      </c>
      <c r="M131" s="15">
        <f t="shared" si="67"/>
        <v>1.7682618728065909</v>
      </c>
      <c r="N131" s="18">
        <f t="shared" si="68"/>
        <v>154.21473391394548</v>
      </c>
      <c r="O131" s="18">
        <f t="shared" si="69"/>
        <v>582.5961742841071</v>
      </c>
      <c r="P131" s="11">
        <f t="shared" si="70"/>
        <v>3.6806633111824056</v>
      </c>
      <c r="Q131" s="83">
        <f t="shared" si="71"/>
        <v>778.0488731834465</v>
      </c>
      <c r="R131" s="113">
        <f t="shared" si="91"/>
        <v>1.9739953092736178E-05</v>
      </c>
      <c r="S131" s="62">
        <f t="shared" si="92"/>
        <v>0.015358648260497473</v>
      </c>
      <c r="T131" s="24"/>
      <c r="U131" s="54">
        <f t="shared" si="72"/>
        <v>1.9682142299206369</v>
      </c>
      <c r="V131" s="55">
        <f t="shared" si="73"/>
        <v>1.5818553024386344</v>
      </c>
      <c r="W131" s="55">
        <f t="shared" si="74"/>
        <v>1.4259193218053452</v>
      </c>
      <c r="X131" s="55">
        <f t="shared" si="75"/>
        <v>1.5706070158368268</v>
      </c>
      <c r="Y131" s="56">
        <f t="shared" si="76"/>
        <v>1.9501147800956138</v>
      </c>
      <c r="Z131" s="103">
        <f t="shared" si="77"/>
        <v>625.2951552280063</v>
      </c>
      <c r="AA131" s="103">
        <f t="shared" si="78"/>
        <v>564.6853805580881</v>
      </c>
      <c r="AB131" s="103">
        <f t="shared" si="79"/>
        <v>537.572029094893</v>
      </c>
      <c r="AC131" s="103">
        <f t="shared" si="80"/>
        <v>562.7854887994991</v>
      </c>
      <c r="AD131" s="103">
        <f t="shared" si="81"/>
        <v>622.6428177400486</v>
      </c>
      <c r="AE131" s="51">
        <f t="shared" si="82"/>
        <v>4.691389496398901</v>
      </c>
      <c r="AF131" s="52">
        <f t="shared" si="83"/>
        <v>3.21759978947572</v>
      </c>
      <c r="AG131" s="52">
        <f t="shared" si="84"/>
        <v>2.6992704604579747</v>
      </c>
      <c r="AH131" s="52">
        <f t="shared" si="85"/>
        <v>3.1787383543530408</v>
      </c>
      <c r="AI131" s="53">
        <f t="shared" si="86"/>
        <v>4.616318455226391</v>
      </c>
    </row>
    <row r="132" spans="1:35" ht="16.5">
      <c r="A132" s="97">
        <v>15</v>
      </c>
      <c r="B132" s="4">
        <v>-0.004272548766898865</v>
      </c>
      <c r="C132" s="11">
        <v>217.9310841199892</v>
      </c>
      <c r="D132" s="5">
        <v>-1.5465244161194491</v>
      </c>
      <c r="E132" s="41">
        <f t="shared" si="62"/>
        <v>1.5465303179461336</v>
      </c>
      <c r="F132" s="182">
        <f t="shared" si="63"/>
        <v>0.0007120914611498108</v>
      </c>
      <c r="G132" s="58">
        <f t="shared" si="88"/>
        <v>36.321847353331535</v>
      </c>
      <c r="H132" s="60">
        <f t="shared" si="89"/>
        <v>0.2577540693532415</v>
      </c>
      <c r="I132" s="60">
        <f t="shared" si="90"/>
        <v>0.25775505299102225</v>
      </c>
      <c r="J132" s="41">
        <f t="shared" si="64"/>
        <v>1.5465303179461334</v>
      </c>
      <c r="K132" s="18">
        <f t="shared" si="65"/>
        <v>9.865967000806513E-05</v>
      </c>
      <c r="L132" s="18">
        <f t="shared" si="66"/>
        <v>35.16380121283572</v>
      </c>
      <c r="M132" s="15">
        <f t="shared" si="67"/>
        <v>2.0802112172069878</v>
      </c>
      <c r="N132" s="18">
        <f t="shared" si="68"/>
        <v>175.85550152046204</v>
      </c>
      <c r="O132" s="18">
        <f t="shared" si="69"/>
        <v>598.691062259156</v>
      </c>
      <c r="P132" s="11">
        <f t="shared" si="70"/>
        <v>4.051735716926026</v>
      </c>
      <c r="Q132" s="83">
        <f t="shared" si="71"/>
        <v>815.8424105862567</v>
      </c>
      <c r="R132" s="113">
        <f t="shared" si="91"/>
        <v>1.9739953092736178E-05</v>
      </c>
      <c r="S132" s="62">
        <f t="shared" si="92"/>
        <v>0.016104690916037518</v>
      </c>
      <c r="T132" s="24"/>
      <c r="U132" s="54">
        <f t="shared" si="72"/>
        <v>2.0440841878420026</v>
      </c>
      <c r="V132" s="55">
        <f t="shared" si="73"/>
        <v>1.68559583270392</v>
      </c>
      <c r="W132" s="55">
        <f t="shared" si="74"/>
        <v>1.5465303179461334</v>
      </c>
      <c r="X132" s="55">
        <f t="shared" si="75"/>
        <v>1.6822152972431745</v>
      </c>
      <c r="Y132" s="56">
        <f t="shared" si="76"/>
        <v>2.038506844993644</v>
      </c>
      <c r="Z132" s="103">
        <f t="shared" si="77"/>
        <v>636.2285946867958</v>
      </c>
      <c r="AA132" s="103">
        <f t="shared" si="78"/>
        <v>581.8245884760004</v>
      </c>
      <c r="AB132" s="103">
        <f t="shared" si="79"/>
        <v>558.6905489902506</v>
      </c>
      <c r="AC132" s="103">
        <f t="shared" si="80"/>
        <v>581.2766936336375</v>
      </c>
      <c r="AD132" s="103">
        <f t="shared" si="81"/>
        <v>635.4348855090954</v>
      </c>
      <c r="AE132" s="51">
        <f t="shared" si="82"/>
        <v>5.012524600959842</v>
      </c>
      <c r="AF132" s="52">
        <f t="shared" si="83"/>
        <v>3.5868017161438486</v>
      </c>
      <c r="AG132" s="52">
        <f t="shared" si="84"/>
        <v>3.096325740178706</v>
      </c>
      <c r="AH132" s="52">
        <f t="shared" si="85"/>
        <v>3.574463824248058</v>
      </c>
      <c r="AI132" s="53">
        <f t="shared" si="86"/>
        <v>4.988562703099675</v>
      </c>
    </row>
    <row r="133" spans="1:35" ht="16.5">
      <c r="A133" s="97">
        <v>16</v>
      </c>
      <c r="B133" s="4">
        <v>0.009362310202885027</v>
      </c>
      <c r="C133" s="11">
        <v>216.20133203357307</v>
      </c>
      <c r="D133" s="5">
        <v>-1.6661506047389647</v>
      </c>
      <c r="E133" s="41">
        <f t="shared" si="62"/>
        <v>1.66617690853173</v>
      </c>
      <c r="F133" s="182">
        <f aca="true" t="shared" si="93" ref="F133:F153">B133*$E$28*(1-$E$32)/$E$29/$E$33</f>
        <v>0.001560385033814171</v>
      </c>
      <c r="G133" s="58">
        <f t="shared" si="88"/>
        <v>36.03355533892884</v>
      </c>
      <c r="H133" s="60">
        <f t="shared" si="89"/>
        <v>0.2776917674564941</v>
      </c>
      <c r="I133" s="60">
        <f t="shared" si="90"/>
        <v>0.27769615142195503</v>
      </c>
      <c r="J133" s="41">
        <f t="shared" si="64"/>
        <v>1.66617690853173</v>
      </c>
      <c r="K133" s="18">
        <f t="shared" si="65"/>
        <v>0.0004737308360972107</v>
      </c>
      <c r="L133" s="18">
        <f t="shared" si="66"/>
        <v>34.62106643033289</v>
      </c>
      <c r="M133" s="15">
        <f t="shared" si="67"/>
        <v>2.414473161235009</v>
      </c>
      <c r="N133" s="18">
        <f t="shared" si="68"/>
        <v>198.1216292930312</v>
      </c>
      <c r="O133" s="18">
        <f t="shared" si="69"/>
        <v>614.3755243907136</v>
      </c>
      <c r="P133" s="11">
        <f t="shared" si="70"/>
        <v>4.4480071702141695</v>
      </c>
      <c r="Q133" s="83">
        <f t="shared" si="71"/>
        <v>853.981174176363</v>
      </c>
      <c r="R133" s="113">
        <f t="shared" si="91"/>
        <v>1.9739953092736178E-05</v>
      </c>
      <c r="S133" s="62">
        <f t="shared" si="92"/>
        <v>0.01685754832032117</v>
      </c>
      <c r="T133" s="24"/>
      <c r="U133" s="54">
        <f t="shared" si="72"/>
        <v>2.120959157772217</v>
      </c>
      <c r="V133" s="55">
        <f t="shared" si="73"/>
        <v>1.7890049334593205</v>
      </c>
      <c r="W133" s="55">
        <f t="shared" si="74"/>
        <v>1.66617690853173</v>
      </c>
      <c r="X133" s="55">
        <f t="shared" si="75"/>
        <v>1.7959087573386145</v>
      </c>
      <c r="Y133" s="56">
        <f t="shared" si="76"/>
        <v>2.132596298980496</v>
      </c>
      <c r="Z133" s="103">
        <f t="shared" si="77"/>
        <v>647.009870625572</v>
      </c>
      <c r="AA133" s="103">
        <f t="shared" si="78"/>
        <v>598.254459082563</v>
      </c>
      <c r="AB133" s="103">
        <f t="shared" si="79"/>
        <v>578.6677443137124</v>
      </c>
      <c r="AC133" s="103">
        <f t="shared" si="80"/>
        <v>599.329119831209</v>
      </c>
      <c r="AD133" s="103">
        <f t="shared" si="81"/>
        <v>648.6164281005117</v>
      </c>
      <c r="AE133" s="51">
        <f t="shared" si="82"/>
        <v>5.34853595677197</v>
      </c>
      <c r="AF133" s="52">
        <f t="shared" si="83"/>
        <v>3.9742022132216324</v>
      </c>
      <c r="AG133" s="52">
        <f t="shared" si="84"/>
        <v>3.5162104900610958</v>
      </c>
      <c r="AH133" s="52">
        <f t="shared" si="85"/>
        <v>4.00075488521823</v>
      </c>
      <c r="AI133" s="53">
        <f t="shared" si="86"/>
        <v>5.400332305797922</v>
      </c>
    </row>
    <row r="134" spans="1:35" ht="16.5">
      <c r="A134" s="97">
        <v>17</v>
      </c>
      <c r="B134" s="4">
        <v>0.0184278144142489</v>
      </c>
      <c r="C134" s="11">
        <v>213.17801101084126</v>
      </c>
      <c r="D134" s="5">
        <v>-1.792796265344061</v>
      </c>
      <c r="E134" s="41">
        <f t="shared" si="62"/>
        <v>1.7928909708556453</v>
      </c>
      <c r="F134" s="182">
        <f t="shared" si="93"/>
        <v>0.0030713024023748168</v>
      </c>
      <c r="G134" s="58">
        <f t="shared" si="88"/>
        <v>35.52966850180688</v>
      </c>
      <c r="H134" s="60">
        <f t="shared" si="89"/>
        <v>0.2987993775573435</v>
      </c>
      <c r="I134" s="60">
        <f t="shared" si="90"/>
        <v>0.2988151618092742</v>
      </c>
      <c r="J134" s="41">
        <f t="shared" si="64"/>
        <v>1.7928909708556453</v>
      </c>
      <c r="K134" s="18">
        <f t="shared" si="65"/>
        <v>0.0018353261869273401</v>
      </c>
      <c r="L134" s="18">
        <f t="shared" si="66"/>
        <v>33.707933948750856</v>
      </c>
      <c r="M134" s="15">
        <f t="shared" si="67"/>
        <v>2.795475881988446</v>
      </c>
      <c r="N134" s="18">
        <f t="shared" si="68"/>
        <v>222.49878771492394</v>
      </c>
      <c r="O134" s="18">
        <f t="shared" si="69"/>
        <v>630.3124889804419</v>
      </c>
      <c r="P134" s="11">
        <f t="shared" si="70"/>
        <v>4.887281873570001</v>
      </c>
      <c r="Q134" s="83">
        <f t="shared" si="71"/>
        <v>894.203803725862</v>
      </c>
      <c r="R134" s="113">
        <f t="shared" si="91"/>
        <v>1.9739953092736178E-05</v>
      </c>
      <c r="S134" s="62">
        <f t="shared" si="92"/>
        <v>0.017651541140894785</v>
      </c>
      <c r="T134" s="24"/>
      <c r="U134" s="54">
        <f t="shared" si="72"/>
        <v>2.205669209744652</v>
      </c>
      <c r="V134" s="55">
        <f t="shared" si="73"/>
        <v>1.9013361993265014</v>
      </c>
      <c r="W134" s="55">
        <f t="shared" si="74"/>
        <v>1.7928909708556453</v>
      </c>
      <c r="X134" s="55">
        <f t="shared" si="75"/>
        <v>1.913926000224319</v>
      </c>
      <c r="Y134" s="56">
        <f t="shared" si="76"/>
        <v>2.2273399932983353</v>
      </c>
      <c r="Z134" s="103">
        <f t="shared" si="77"/>
        <v>658.5543387534965</v>
      </c>
      <c r="AA134" s="103">
        <f t="shared" si="78"/>
        <v>615.4083086818794</v>
      </c>
      <c r="AB134" s="103">
        <f t="shared" si="79"/>
        <v>598.8597013154058</v>
      </c>
      <c r="AC134" s="103">
        <f t="shared" si="80"/>
        <v>617.2877104159274</v>
      </c>
      <c r="AD134" s="103">
        <f t="shared" si="81"/>
        <v>661.4523857355001</v>
      </c>
      <c r="AE134" s="51">
        <f t="shared" si="82"/>
        <v>5.731175906493046</v>
      </c>
      <c r="AF134" s="52">
        <f t="shared" si="83"/>
        <v>4.416950740637408</v>
      </c>
      <c r="AG134" s="52">
        <f t="shared" si="84"/>
        <v>3.9891376225415653</v>
      </c>
      <c r="AH134" s="52">
        <f t="shared" si="85"/>
        <v>4.467995593521871</v>
      </c>
      <c r="AI134" s="53">
        <f t="shared" si="86"/>
        <v>5.831149504656112</v>
      </c>
    </row>
    <row r="135" spans="1:35" ht="16.5">
      <c r="A135" s="97">
        <v>18</v>
      </c>
      <c r="B135" s="4">
        <v>0.02956510364557552</v>
      </c>
      <c r="C135" s="11">
        <v>210.35084529172045</v>
      </c>
      <c r="D135" s="5">
        <v>-1.919585996192356</v>
      </c>
      <c r="E135" s="41">
        <f t="shared" si="62"/>
        <v>1.919813660783612</v>
      </c>
      <c r="F135" s="182">
        <f t="shared" si="93"/>
        <v>0.004927517274262586</v>
      </c>
      <c r="G135" s="58">
        <f t="shared" si="88"/>
        <v>35.058474215286736</v>
      </c>
      <c r="H135" s="60">
        <f t="shared" si="89"/>
        <v>0.31993099936539265</v>
      </c>
      <c r="I135" s="60">
        <f t="shared" si="90"/>
        <v>0.31996894346393534</v>
      </c>
      <c r="J135" s="41">
        <f t="shared" si="64"/>
        <v>1.919813660783612</v>
      </c>
      <c r="K135" s="18">
        <f t="shared" si="65"/>
        <v>0.0047241579896831355</v>
      </c>
      <c r="L135" s="18">
        <f t="shared" si="66"/>
        <v>32.923131147997196</v>
      </c>
      <c r="M135" s="15">
        <f t="shared" si="67"/>
        <v>3.2048596706185983</v>
      </c>
      <c r="N135" s="18">
        <f t="shared" si="68"/>
        <v>247.67037027544998</v>
      </c>
      <c r="O135" s="18">
        <f t="shared" si="69"/>
        <v>645.9659400468914</v>
      </c>
      <c r="P135" s="11">
        <f t="shared" si="70"/>
        <v>5.359566891274895</v>
      </c>
      <c r="Q135" s="83">
        <f t="shared" si="71"/>
        <v>935.1285921902218</v>
      </c>
      <c r="R135" s="113">
        <f t="shared" si="91"/>
        <v>1.9739953092736178E-05</v>
      </c>
      <c r="S135" s="62">
        <f t="shared" si="92"/>
        <v>0.018459394545511397</v>
      </c>
      <c r="T135" s="24"/>
      <c r="U135" s="54">
        <f t="shared" si="72"/>
        <v>2.294219121386348</v>
      </c>
      <c r="V135" s="55">
        <f t="shared" si="73"/>
        <v>2.0152204192031262</v>
      </c>
      <c r="W135" s="55">
        <f t="shared" si="74"/>
        <v>1.919813660783612</v>
      </c>
      <c r="X135" s="55">
        <f t="shared" si="75"/>
        <v>2.0339997147023396</v>
      </c>
      <c r="Y135" s="56">
        <f t="shared" si="76"/>
        <v>2.3271279251056867</v>
      </c>
      <c r="Z135" s="103">
        <f t="shared" si="77"/>
        <v>670.2568411937912</v>
      </c>
      <c r="AA135" s="103">
        <f t="shared" si="78"/>
        <v>632.1039265576233</v>
      </c>
      <c r="AB135" s="103">
        <f t="shared" si="79"/>
        <v>618.1636991181554</v>
      </c>
      <c r="AC135" s="103">
        <f t="shared" si="80"/>
        <v>634.7923259456755</v>
      </c>
      <c r="AD135" s="103">
        <f t="shared" si="81"/>
        <v>674.512907419212</v>
      </c>
      <c r="AE135" s="51">
        <f t="shared" si="82"/>
        <v>6.145039594980335</v>
      </c>
      <c r="AF135" s="52">
        <f t="shared" si="83"/>
        <v>4.8891254284932675</v>
      </c>
      <c r="AG135" s="52">
        <f t="shared" si="84"/>
        <v>4.491965295004726</v>
      </c>
      <c r="AH135" s="52">
        <f t="shared" si="85"/>
        <v>4.969239868734808</v>
      </c>
      <c r="AI135" s="53">
        <f t="shared" si="86"/>
        <v>6.302464269161342</v>
      </c>
    </row>
    <row r="136" spans="1:35" ht="16.5">
      <c r="A136" s="97">
        <v>19</v>
      </c>
      <c r="B136" s="4">
        <v>0.043871816752934834</v>
      </c>
      <c r="C136" s="11">
        <v>206.0231579863197</v>
      </c>
      <c r="D136" s="5">
        <v>-2.0509802252788147</v>
      </c>
      <c r="E136" s="41">
        <f t="shared" si="62"/>
        <v>2.0514493951326074</v>
      </c>
      <c r="F136" s="182">
        <f t="shared" si="93"/>
        <v>0.007311969458822473</v>
      </c>
      <c r="G136" s="58">
        <f t="shared" si="88"/>
        <v>34.337192997719946</v>
      </c>
      <c r="H136" s="60">
        <f t="shared" si="89"/>
        <v>0.34183003754646907</v>
      </c>
      <c r="I136" s="60">
        <f t="shared" si="90"/>
        <v>0.34190823252210123</v>
      </c>
      <c r="J136" s="41">
        <f t="shared" si="64"/>
        <v>2.0514493951326074</v>
      </c>
      <c r="K136" s="18">
        <f t="shared" si="65"/>
        <v>0.010402478810903022</v>
      </c>
      <c r="L136" s="18">
        <f t="shared" si="66"/>
        <v>31.788913851012982</v>
      </c>
      <c r="M136" s="15">
        <f t="shared" si="67"/>
        <v>3.658615906867049</v>
      </c>
      <c r="N136" s="18">
        <f t="shared" si="68"/>
        <v>274.5097672569267</v>
      </c>
      <c r="O136" s="18">
        <f t="shared" si="69"/>
        <v>661.4888458624183</v>
      </c>
      <c r="P136" s="11">
        <f t="shared" si="70"/>
        <v>5.870415280076419</v>
      </c>
      <c r="Q136" s="83">
        <f t="shared" si="71"/>
        <v>977.3269606361123</v>
      </c>
      <c r="R136" s="113">
        <f t="shared" si="91"/>
        <v>1.9739953092736178E-05</v>
      </c>
      <c r="S136" s="62">
        <f t="shared" si="92"/>
        <v>0.019292388359223273</v>
      </c>
      <c r="T136" s="24"/>
      <c r="U136" s="54">
        <f t="shared" si="72"/>
        <v>2.3841931013779636</v>
      </c>
      <c r="V136" s="55">
        <f t="shared" si="73"/>
        <v>2.1330256510397665</v>
      </c>
      <c r="W136" s="55">
        <f t="shared" si="74"/>
        <v>2.0514493951326074</v>
      </c>
      <c r="X136" s="55">
        <f t="shared" si="75"/>
        <v>2.158776348547305</v>
      </c>
      <c r="Y136" s="56">
        <f t="shared" si="76"/>
        <v>2.4301050460351505</v>
      </c>
      <c r="Z136" s="103">
        <f t="shared" si="77"/>
        <v>681.7756528542767</v>
      </c>
      <c r="AA136" s="103">
        <f t="shared" si="78"/>
        <v>648.6755752575731</v>
      </c>
      <c r="AB136" s="103">
        <f t="shared" si="79"/>
        <v>637.2743241103946</v>
      </c>
      <c r="AC136" s="103">
        <f t="shared" si="80"/>
        <v>652.2065516124554</v>
      </c>
      <c r="AD136" s="103">
        <f t="shared" si="81"/>
        <v>687.5121254773917</v>
      </c>
      <c r="AE136" s="51">
        <f t="shared" si="82"/>
        <v>6.580089608390093</v>
      </c>
      <c r="AF136" s="52">
        <f t="shared" si="83"/>
        <v>5.402248017565598</v>
      </c>
      <c r="AG136" s="52">
        <f t="shared" si="84"/>
        <v>5.044253920825431</v>
      </c>
      <c r="AH136" s="52">
        <f t="shared" si="85"/>
        <v>5.5177540603993185</v>
      </c>
      <c r="AI136" s="53">
        <f t="shared" si="86"/>
        <v>6.807730793201658</v>
      </c>
    </row>
    <row r="137" spans="1:35" ht="16.5">
      <c r="A137" s="97">
        <v>20</v>
      </c>
      <c r="B137" s="4">
        <v>0.054678613808780696</v>
      </c>
      <c r="C137" s="11">
        <v>201.991793493032</v>
      </c>
      <c r="D137" s="5">
        <v>-2.188238226917165</v>
      </c>
      <c r="E137" s="41">
        <f t="shared" si="62"/>
        <v>2.188921261386446</v>
      </c>
      <c r="F137" s="182">
        <f t="shared" si="93"/>
        <v>0.00911310230146345</v>
      </c>
      <c r="G137" s="58">
        <f t="shared" si="88"/>
        <v>33.66529891550533</v>
      </c>
      <c r="H137" s="60">
        <f t="shared" si="89"/>
        <v>0.3647063711528608</v>
      </c>
      <c r="I137" s="60">
        <f t="shared" si="90"/>
        <v>0.36482021023107436</v>
      </c>
      <c r="J137" s="41">
        <f t="shared" si="64"/>
        <v>2.188921261386446</v>
      </c>
      <c r="K137" s="18">
        <f t="shared" si="65"/>
        <v>0.01615848329277312</v>
      </c>
      <c r="L137" s="18">
        <f t="shared" si="66"/>
        <v>30.773717440542256</v>
      </c>
      <c r="M137" s="15">
        <f t="shared" si="67"/>
        <v>4.164693769741988</v>
      </c>
      <c r="N137" s="18">
        <f t="shared" si="68"/>
        <v>303.2720105699178</v>
      </c>
      <c r="O137" s="18">
        <f t="shared" si="69"/>
        <v>677.3707938735553</v>
      </c>
      <c r="P137" s="11">
        <f t="shared" si="70"/>
        <v>6.443051776512606</v>
      </c>
      <c r="Q137" s="83">
        <f t="shared" si="71"/>
        <v>1022.0404259135627</v>
      </c>
      <c r="R137" s="113">
        <f t="shared" si="91"/>
        <v>1.9739953092736178E-05</v>
      </c>
      <c r="S137" s="62">
        <f t="shared" si="92"/>
        <v>0.020175030066413833</v>
      </c>
      <c r="T137" s="24"/>
      <c r="U137" s="54">
        <f t="shared" si="72"/>
        <v>2.4862224447115673</v>
      </c>
      <c r="V137" s="55">
        <f t="shared" si="73"/>
        <v>2.259446060143103</v>
      </c>
      <c r="W137" s="55">
        <f t="shared" si="74"/>
        <v>2.188921261386446</v>
      </c>
      <c r="X137" s="55">
        <f t="shared" si="75"/>
        <v>2.289135516772189</v>
      </c>
      <c r="Y137" s="56">
        <f t="shared" si="76"/>
        <v>2.539959030278035</v>
      </c>
      <c r="Z137" s="103">
        <f t="shared" si="77"/>
        <v>694.3961850423915</v>
      </c>
      <c r="AA137" s="103">
        <f t="shared" si="78"/>
        <v>665.7051782612097</v>
      </c>
      <c r="AB137" s="103">
        <f t="shared" si="79"/>
        <v>656.2993131097857</v>
      </c>
      <c r="AC137" s="103">
        <f t="shared" si="80"/>
        <v>669.5949245109098</v>
      </c>
      <c r="AD137" s="103">
        <f t="shared" si="81"/>
        <v>700.8583684434792</v>
      </c>
      <c r="AE137" s="51">
        <f t="shared" si="82"/>
        <v>7.09115232406376</v>
      </c>
      <c r="AF137" s="52">
        <f t="shared" si="83"/>
        <v>5.980825976197937</v>
      </c>
      <c r="AG137" s="52">
        <f t="shared" si="84"/>
        <v>5.654494838960353</v>
      </c>
      <c r="AH137" s="52">
        <f t="shared" si="85"/>
        <v>6.120896053978205</v>
      </c>
      <c r="AI137" s="53">
        <f t="shared" si="86"/>
        <v>7.36788968936277</v>
      </c>
    </row>
    <row r="138" spans="1:35" ht="16.5">
      <c r="A138" s="97">
        <v>21</v>
      </c>
      <c r="B138" s="4">
        <v>0.07017452105733035</v>
      </c>
      <c r="C138" s="11">
        <v>196.013483030584</v>
      </c>
      <c r="D138" s="5">
        <v>-2.328057691513309</v>
      </c>
      <c r="E138" s="41">
        <f aca="true" t="shared" si="94" ref="E138:E169">SQRT(B138^2+D138^2)</f>
        <v>2.3291150848379956</v>
      </c>
      <c r="F138" s="182">
        <f t="shared" si="93"/>
        <v>0.01169575350955506</v>
      </c>
      <c r="G138" s="58">
        <f t="shared" si="88"/>
        <v>32.66891383843067</v>
      </c>
      <c r="H138" s="60">
        <f t="shared" si="89"/>
        <v>0.38800961525221817</v>
      </c>
      <c r="I138" s="60">
        <f t="shared" si="90"/>
        <v>0.3881858474729993</v>
      </c>
      <c r="J138" s="41">
        <f aca="true" t="shared" si="95" ref="J138:J153">E138*E$28/E$29</f>
        <v>2.3291150848379956</v>
      </c>
      <c r="K138" s="18">
        <f aca="true" t="shared" si="96" ref="K138:K153">E$35*E$13/120*F138^2/E$7*E$6*E$9*(E$9-1)*E$4/E$5</f>
        <v>0.026614880227285666</v>
      </c>
      <c r="L138" s="18">
        <f aca="true" t="shared" si="97" ref="L138:L153">E$36*E$13/6*F138^2/E$8*E$6*E$4/E$5*(1+(G138*E$4/F138)^2/15)</f>
        <v>29.380102298052332</v>
      </c>
      <c r="M138" s="15">
        <f aca="true" t="shared" si="98" ref="M138:M153">E$37*E$13/8*H138^2/E$8*E$6*E$5/E$4</f>
        <v>4.713910675497759</v>
      </c>
      <c r="N138" s="18">
        <f aca="true" t="shared" si="99" ref="N138:N153">E$13*E$14*(E$11/E$10)^2*J138*(1-E$32)/E$33^2*(E$19/2/PI())^2/E$18*LN((E$17+E$18*J138)/(E$17+E$18*E$32*J138))</f>
        <v>333.3130348551368</v>
      </c>
      <c r="O138" s="18">
        <f aca="true" t="shared" si="100" ref="O138:O153">(Z138+AA138+AB138+AC138+AD138)/5</f>
        <v>692.7512391401852</v>
      </c>
      <c r="P138" s="11">
        <f aca="true" t="shared" si="101" ref="P138:P153">(AE138+AF138+AG138+AH138+AI138)/5</f>
        <v>7.049807363532713</v>
      </c>
      <c r="Q138" s="83">
        <f aca="true" t="shared" si="102" ref="Q138:Q169">SUM(K138:P138)</f>
        <v>1067.234709212632</v>
      </c>
      <c r="R138" s="113">
        <f t="shared" si="91"/>
        <v>1.9739953092736178E-05</v>
      </c>
      <c r="S138" s="62">
        <f t="shared" si="92"/>
        <v>0.02106716309879729</v>
      </c>
      <c r="T138" s="24"/>
      <c r="U138" s="54">
        <f aca="true" t="shared" si="103" ref="U138:U153">SQRT(($B138-$C138*0.8*$E$4)^2+$D138^2)*$E$28/$E$29</f>
        <v>2.5870114187936784</v>
      </c>
      <c r="V138" s="55">
        <f aca="true" t="shared" si="104" ref="V138:V153">SQRT(($B138-$C138*0.4*$E$4)^2+$D138^2)*$E$28/$E$29</f>
        <v>2.3874029989780916</v>
      </c>
      <c r="W138" s="55">
        <f aca="true" t="shared" si="105" ref="W138:W153">SQRT(($B138)^2+$D138^2)*$E$28/$E$29</f>
        <v>2.3291150848379956</v>
      </c>
      <c r="X138" s="55">
        <f aca="true" t="shared" si="106" ref="X138:X153">SQRT(($B138+$C138*0.4*$E$4)^2+$D138^2)*$E$28/$E$29</f>
        <v>2.4223707556110883</v>
      </c>
      <c r="Y138" s="56">
        <f aca="true" t="shared" si="107" ref="Y138:Y153">SQRT(($B138+$C138*0.8*$E$4)^2+$D138^2)*$E$28/$E$29</f>
        <v>2.651226523175524</v>
      </c>
      <c r="Z138" s="103">
        <f aca="true" t="shared" si="108" ref="Z138:Z153">$E$38*$E$13*$E$14*$E$16/$E$33*2/3*$E$20/PI()*($E$21*$E$22*LN((U138+$E$22)/($E$32*U138+$E$22))+$E$23*U138*(1-$E$32)+$E$24*U138^2/2*(1-$E$32^2))</f>
        <v>706.4137040100578</v>
      </c>
      <c r="AA138" s="103">
        <f aca="true" t="shared" si="109" ref="AA138:AA153">$E$38*$E$13*$E$14*$E$16/$E$33*2/3*$E$20/PI()*($E$21*$E$22*LN((V138+$E$22)/($E$32*V138+$E$22))+$E$23*V138*(1-$E$32)+$E$24*V138^2/2*(1-$E$32^2))</f>
        <v>682.1797930044611</v>
      </c>
      <c r="AB138" s="103">
        <f aca="true" t="shared" si="110" ref="AB138:AB153">$E$38*$E$13*$E$14*$E$16/$E$33*2/3*$E$20/PI()*($E$21*$E$22*LN((W138+$E$22)/($E$32*W138+$E$22))+$E$23*W138*(1-$E$32)+$E$24*W138^2/2*(1-$E$32^2))</f>
        <v>674.7683104914755</v>
      </c>
      <c r="AC138" s="103">
        <f aca="true" t="shared" si="111" ref="AC138:AC153">$E$38*$E$13*$E$14*$E$16/$E$33*2/3*$E$20/PI()*($E$21*$E$22*LN((X138+$E$22)/($E$32*X138+$E$22))+$E$23*X138*(1-$E$32)+$E$24*X138^2/2*(1-$E$32^2))</f>
        <v>686.552376658492</v>
      </c>
      <c r="AD138" s="103">
        <f aca="true" t="shared" si="112" ref="AD138:AD153">$E$38*$E$13*$E$14*$E$16/$E$33*2/3*$E$20/PI()*($E$21*$E$22*LN((Y138+$E$22)/($E$32*Y138+$E$22))+$E$23*Y138*(1-$E$32)+$E$24*Y138^2/2*(1-$E$32^2))</f>
        <v>713.8420115364396</v>
      </c>
      <c r="AE138" s="51">
        <f aca="true" t="shared" si="113" ref="AE138:AE153">1/9/PI()*$E$20/$E$33*$E$27^2*U138*(3*U138+4*$E$26)/($E$25*$E$26*$E$13*$E$14*$E$16*16*$E$4^2*$E$5^2)</f>
        <v>7.614494247187364</v>
      </c>
      <c r="AF138" s="52">
        <f aca="true" t="shared" si="114" ref="AF138:AF153">1/9/PI()*$E$20/$E$33*$E$27^2*V138*(3*V138+4*$E$26)/($E$25*$E$26*$E$13*$E$14*$E$16*16*$E$4^2*$E$5^2)</f>
        <v>6.595880967183162</v>
      </c>
      <c r="AG138" s="52">
        <f aca="true" t="shared" si="115" ref="AG138:AG153">1/9/PI()*$E$20/$E$33*$E$27^2*W138*(3*W138+4*$E$26)/($E$25*$E$26*$E$13*$E$14*$E$16*16*$E$4^2*$E$5^2)</f>
        <v>6.312032904631652</v>
      </c>
      <c r="AH138" s="52">
        <f aca="true" t="shared" si="116" ref="AH138:AH153">1/9/PI()*$E$20/$E$33*$E$27^2*X138*(3*X138+4*$E$26)/($E$25*$E$26*$E$13*$E$14*$E$16*16*$E$4^2*$E$5^2)</f>
        <v>6.769115421839607</v>
      </c>
      <c r="AI138" s="53">
        <f aca="true" t="shared" si="117" ref="AI138:AI153">1/9/PI()*$E$20/$E$33*$E$27^2*Y138*(3*Y138+4*$E$26)/($E$25*$E$26*$E$13*$E$14*$E$16*16*$E$4^2*$E$5^2)</f>
        <v>7.957513276821778</v>
      </c>
    </row>
    <row r="139" spans="1:35" ht="16.5">
      <c r="A139" s="97">
        <v>22</v>
      </c>
      <c r="B139" s="4">
        <v>0.08579211363078798</v>
      </c>
      <c r="C139" s="11">
        <v>189.59314325737907</v>
      </c>
      <c r="D139" s="5">
        <v>-2.4754628285952887</v>
      </c>
      <c r="E139" s="41">
        <f t="shared" si="94"/>
        <v>2.476949031069922</v>
      </c>
      <c r="F139" s="182">
        <f t="shared" si="93"/>
        <v>0.01429868560513133</v>
      </c>
      <c r="G139" s="58">
        <f t="shared" si="88"/>
        <v>31.598857209563175</v>
      </c>
      <c r="H139" s="60">
        <f t="shared" si="89"/>
        <v>0.41257713809921476</v>
      </c>
      <c r="I139" s="60">
        <f t="shared" si="90"/>
        <v>0.4128248385116537</v>
      </c>
      <c r="J139" s="41">
        <f t="shared" si="95"/>
        <v>2.476949031069922</v>
      </c>
      <c r="K139" s="18">
        <f t="shared" si="96"/>
        <v>0.039779593115676026</v>
      </c>
      <c r="L139" s="18">
        <f t="shared" si="97"/>
        <v>28.0104607734694</v>
      </c>
      <c r="M139" s="15">
        <f t="shared" si="98"/>
        <v>5.3297481905670985</v>
      </c>
      <c r="N139" s="18">
        <f t="shared" si="99"/>
        <v>365.7044103118101</v>
      </c>
      <c r="O139" s="18">
        <f t="shared" si="100"/>
        <v>708.4497271862928</v>
      </c>
      <c r="P139" s="11">
        <f t="shared" si="101"/>
        <v>7.729855460373161</v>
      </c>
      <c r="Q139" s="83">
        <f t="shared" si="102"/>
        <v>1115.263981515628</v>
      </c>
      <c r="R139" s="113">
        <f t="shared" si="91"/>
        <v>1.9739953092736178E-05</v>
      </c>
      <c r="S139" s="62">
        <f t="shared" si="92"/>
        <v>0.022015258681136685</v>
      </c>
      <c r="T139" s="24"/>
      <c r="U139" s="54">
        <f t="shared" si="103"/>
        <v>2.6981287633115105</v>
      </c>
      <c r="V139" s="55">
        <f t="shared" si="104"/>
        <v>2.5242249122038234</v>
      </c>
      <c r="W139" s="55">
        <f t="shared" si="105"/>
        <v>2.476949031069922</v>
      </c>
      <c r="X139" s="55">
        <f t="shared" si="106"/>
        <v>2.5633170129331218</v>
      </c>
      <c r="Y139" s="56">
        <f t="shared" si="107"/>
        <v>2.770859835179843</v>
      </c>
      <c r="Z139" s="103">
        <f t="shared" si="108"/>
        <v>719.1569191141475</v>
      </c>
      <c r="AA139" s="103">
        <f t="shared" si="109"/>
        <v>698.9792873428419</v>
      </c>
      <c r="AB139" s="103">
        <f t="shared" si="110"/>
        <v>693.2681936224833</v>
      </c>
      <c r="AC139" s="103">
        <f t="shared" si="111"/>
        <v>703.6281309088979</v>
      </c>
      <c r="AD139" s="103">
        <f t="shared" si="112"/>
        <v>727.2161049430929</v>
      </c>
      <c r="AE139" s="51">
        <f t="shared" si="113"/>
        <v>8.21276644035611</v>
      </c>
      <c r="AF139" s="52">
        <f t="shared" si="114"/>
        <v>7.286319846164409</v>
      </c>
      <c r="AG139" s="52">
        <f t="shared" si="115"/>
        <v>7.043923875860522</v>
      </c>
      <c r="AH139" s="52">
        <f t="shared" si="116"/>
        <v>7.489809693205235</v>
      </c>
      <c r="AI139" s="53">
        <f t="shared" si="117"/>
        <v>8.616457446279524</v>
      </c>
    </row>
    <row r="140" spans="1:35" ht="16.5">
      <c r="A140" s="97">
        <v>23</v>
      </c>
      <c r="B140" s="4">
        <v>0.10283443261820402</v>
      </c>
      <c r="C140" s="11">
        <v>181.90473849406033</v>
      </c>
      <c r="D140" s="5">
        <v>-2.629643364752149</v>
      </c>
      <c r="E140" s="41">
        <f t="shared" si="94"/>
        <v>2.6316533104337494</v>
      </c>
      <c r="F140" s="182">
        <f t="shared" si="93"/>
        <v>0.017139072103034007</v>
      </c>
      <c r="G140" s="58">
        <f aca="true" t="shared" si="118" ref="G140:G153">C140*$E$28*(1-$E$32)/$E$29/$E$33</f>
        <v>30.317456415676723</v>
      </c>
      <c r="H140" s="60">
        <f aca="true" t="shared" si="119" ref="H140:H153">-D140*$E$28*(1-$E$32)/$E$29/$E$33</f>
        <v>0.43827389412535817</v>
      </c>
      <c r="I140" s="60">
        <f aca="true" t="shared" si="120" ref="I140:I153">E140*$E$28*(1-$E$32)/$E$29/$E$33</f>
        <v>0.4386088850722915</v>
      </c>
      <c r="J140" s="41">
        <f t="shared" si="95"/>
        <v>2.6316533104337494</v>
      </c>
      <c r="K140" s="18">
        <f t="shared" si="96"/>
        <v>0.05715348459047652</v>
      </c>
      <c r="L140" s="18">
        <f t="shared" si="97"/>
        <v>26.50721952526098</v>
      </c>
      <c r="M140" s="15">
        <f t="shared" si="98"/>
        <v>6.0143344911174665</v>
      </c>
      <c r="N140" s="18">
        <f t="shared" si="99"/>
        <v>400.3213639770586</v>
      </c>
      <c r="O140" s="18">
        <f t="shared" si="100"/>
        <v>724.1629036817827</v>
      </c>
      <c r="P140" s="11">
        <f t="shared" si="101"/>
        <v>8.479850536528078</v>
      </c>
      <c r="Q140" s="83">
        <f t="shared" si="102"/>
        <v>1165.5428256963385</v>
      </c>
      <c r="R140" s="113">
        <f t="shared" si="91"/>
        <v>1.9739953092736178E-05</v>
      </c>
      <c r="S140" s="62">
        <f t="shared" si="92"/>
        <v>0.0230077607068209</v>
      </c>
      <c r="T140" s="24"/>
      <c r="U140" s="54">
        <f t="shared" si="103"/>
        <v>2.8166694333203464</v>
      </c>
      <c r="V140" s="55">
        <f t="shared" si="104"/>
        <v>2.6684125088446486</v>
      </c>
      <c r="W140" s="55">
        <f t="shared" si="105"/>
        <v>2.6316533104337494</v>
      </c>
      <c r="X140" s="55">
        <f t="shared" si="106"/>
        <v>2.710931239164157</v>
      </c>
      <c r="Y140" s="56">
        <f t="shared" si="107"/>
        <v>2.8967347874522775</v>
      </c>
      <c r="Z140" s="103">
        <f t="shared" si="108"/>
        <v>732.1793302514461</v>
      </c>
      <c r="AA140" s="103">
        <f t="shared" si="109"/>
        <v>715.8002947150812</v>
      </c>
      <c r="AB140" s="103">
        <f t="shared" si="110"/>
        <v>711.5964490782909</v>
      </c>
      <c r="AC140" s="103">
        <f t="shared" si="111"/>
        <v>720.5915792425262</v>
      </c>
      <c r="AD140" s="103">
        <f t="shared" si="112"/>
        <v>740.6468651215694</v>
      </c>
      <c r="AE140" s="51">
        <f t="shared" si="113"/>
        <v>8.875634232292324</v>
      </c>
      <c r="AF140" s="52">
        <f t="shared" si="114"/>
        <v>8.050581510421374</v>
      </c>
      <c r="AG140" s="52">
        <f t="shared" si="115"/>
        <v>7.852168231397092</v>
      </c>
      <c r="AH140" s="52">
        <f t="shared" si="116"/>
        <v>8.283132029511613</v>
      </c>
      <c r="AI140" s="53">
        <f t="shared" si="117"/>
        <v>9.337736679017986</v>
      </c>
    </row>
    <row r="141" spans="1:35" ht="16.5">
      <c r="A141" s="97">
        <v>24</v>
      </c>
      <c r="B141" s="4">
        <v>0.12083971093911572</v>
      </c>
      <c r="C141" s="11">
        <v>172.05837031981866</v>
      </c>
      <c r="D141" s="5">
        <v>-2.797470268727008</v>
      </c>
      <c r="E141" s="41">
        <f t="shared" si="94"/>
        <v>2.8000789524853413</v>
      </c>
      <c r="F141" s="182">
        <f t="shared" si="93"/>
        <v>0.020139951823185953</v>
      </c>
      <c r="G141" s="58">
        <f t="shared" si="118"/>
        <v>28.67639505330311</v>
      </c>
      <c r="H141" s="60">
        <f t="shared" si="119"/>
        <v>0.4662450447878347</v>
      </c>
      <c r="I141" s="60">
        <f t="shared" si="120"/>
        <v>0.46667982541422354</v>
      </c>
      <c r="J141" s="41">
        <f t="shared" si="95"/>
        <v>2.8000789524853413</v>
      </c>
      <c r="K141" s="18">
        <f t="shared" si="96"/>
        <v>0.07891961484020661</v>
      </c>
      <c r="L141" s="18">
        <f t="shared" si="97"/>
        <v>24.692833490890557</v>
      </c>
      <c r="M141" s="15">
        <f t="shared" si="98"/>
        <v>6.806515396368365</v>
      </c>
      <c r="N141" s="18">
        <f t="shared" si="99"/>
        <v>438.7761868576949</v>
      </c>
      <c r="O141" s="18">
        <f t="shared" si="100"/>
        <v>740.4165539214924</v>
      </c>
      <c r="P141" s="11">
        <f t="shared" si="101"/>
        <v>9.339617607901378</v>
      </c>
      <c r="Q141" s="83">
        <f t="shared" si="102"/>
        <v>1220.1106268891879</v>
      </c>
      <c r="R141" s="113">
        <f t="shared" si="91"/>
        <v>1.9739953092736178E-05</v>
      </c>
      <c r="S141" s="62">
        <f t="shared" si="92"/>
        <v>0.0240849265427415</v>
      </c>
      <c r="T141" s="24"/>
      <c r="U141" s="54">
        <f t="shared" si="103"/>
        <v>2.9483395015003233</v>
      </c>
      <c r="V141" s="55">
        <f t="shared" si="104"/>
        <v>2.8266504296891655</v>
      </c>
      <c r="W141" s="55">
        <f t="shared" si="105"/>
        <v>2.8000789524853413</v>
      </c>
      <c r="X141" s="55">
        <f t="shared" si="106"/>
        <v>2.8712670167672605</v>
      </c>
      <c r="Y141" s="56">
        <f t="shared" si="107"/>
        <v>3.033339591264783</v>
      </c>
      <c r="Z141" s="103">
        <f t="shared" si="108"/>
        <v>745.9661127134375</v>
      </c>
      <c r="AA141" s="103">
        <f t="shared" si="109"/>
        <v>733.2492308287217</v>
      </c>
      <c r="AB141" s="103">
        <f t="shared" si="110"/>
        <v>730.3918549952281</v>
      </c>
      <c r="AC141" s="103">
        <f t="shared" si="111"/>
        <v>737.9818732031965</v>
      </c>
      <c r="AD141" s="103">
        <f t="shared" si="112"/>
        <v>754.4936978668786</v>
      </c>
      <c r="AE141" s="51">
        <f t="shared" si="113"/>
        <v>9.641723409542049</v>
      </c>
      <c r="AF141" s="52">
        <f t="shared" si="114"/>
        <v>8.93260741283707</v>
      </c>
      <c r="AG141" s="52">
        <f t="shared" si="115"/>
        <v>8.781331808273348</v>
      </c>
      <c r="AH141" s="52">
        <f t="shared" si="116"/>
        <v>9.189489908327673</v>
      </c>
      <c r="AI141" s="53">
        <f t="shared" si="117"/>
        <v>10.152935500526747</v>
      </c>
    </row>
    <row r="142" spans="1:35" ht="16.5">
      <c r="A142" s="97">
        <v>25</v>
      </c>
      <c r="B142" s="4">
        <v>0.14004875197477773</v>
      </c>
      <c r="C142" s="11">
        <v>159.30777595121364</v>
      </c>
      <c r="D142" s="5">
        <v>-2.9734757363186137</v>
      </c>
      <c r="E142" s="41">
        <f t="shared" si="94"/>
        <v>2.9767720113245515</v>
      </c>
      <c r="F142" s="182">
        <f t="shared" si="93"/>
        <v>0.023341458662462955</v>
      </c>
      <c r="G142" s="58">
        <f t="shared" si="118"/>
        <v>26.551295991868937</v>
      </c>
      <c r="H142" s="60">
        <f t="shared" si="119"/>
        <v>0.49557928938643564</v>
      </c>
      <c r="I142" s="60">
        <f t="shared" si="120"/>
        <v>0.4961286685540919</v>
      </c>
      <c r="J142" s="41">
        <f t="shared" si="95"/>
        <v>2.976772011324551</v>
      </c>
      <c r="K142" s="18">
        <f t="shared" si="96"/>
        <v>0.10600444770225632</v>
      </c>
      <c r="L142" s="18">
        <f t="shared" si="97"/>
        <v>22.517842376712263</v>
      </c>
      <c r="M142" s="15">
        <f t="shared" si="98"/>
        <v>7.689935020405443</v>
      </c>
      <c r="N142" s="18">
        <f t="shared" si="99"/>
        <v>479.90501689872787</v>
      </c>
      <c r="O142" s="18">
        <f t="shared" si="100"/>
        <v>756.4749816392871</v>
      </c>
      <c r="P142" s="11">
        <f t="shared" si="101"/>
        <v>10.287227120115915</v>
      </c>
      <c r="Q142" s="83">
        <f t="shared" si="102"/>
        <v>1276.981007502951</v>
      </c>
      <c r="R142" s="113">
        <f t="shared" si="91"/>
        <v>1.9739953092736178E-05</v>
      </c>
      <c r="S142" s="62">
        <f t="shared" si="92"/>
        <v>0.025207545188423237</v>
      </c>
      <c r="T142" s="24"/>
      <c r="U142" s="54">
        <f t="shared" si="103"/>
        <v>3.0881935287372912</v>
      </c>
      <c r="V142" s="55">
        <f t="shared" si="104"/>
        <v>2.993645553686447</v>
      </c>
      <c r="W142" s="55">
        <f t="shared" si="105"/>
        <v>2.976772011324551</v>
      </c>
      <c r="X142" s="55">
        <f t="shared" si="106"/>
        <v>3.0388670569524145</v>
      </c>
      <c r="Y142" s="56">
        <f t="shared" si="107"/>
        <v>3.1753012216769108</v>
      </c>
      <c r="Z142" s="103">
        <f t="shared" si="108"/>
        <v>759.8436505035585</v>
      </c>
      <c r="AA142" s="103">
        <f t="shared" si="109"/>
        <v>750.5474881658758</v>
      </c>
      <c r="AB142" s="103">
        <f t="shared" si="110"/>
        <v>748.8508729639971</v>
      </c>
      <c r="AC142" s="103">
        <f t="shared" si="111"/>
        <v>755.0382211360393</v>
      </c>
      <c r="AD142" s="103">
        <f t="shared" si="112"/>
        <v>768.0946754269648</v>
      </c>
      <c r="AE142" s="51">
        <f t="shared" si="113"/>
        <v>10.489780851644396</v>
      </c>
      <c r="AF142" s="52">
        <f t="shared" si="114"/>
        <v>9.912578636457916</v>
      </c>
      <c r="AG142" s="52">
        <f t="shared" si="115"/>
        <v>9.81126877288401</v>
      </c>
      <c r="AH142" s="52">
        <f t="shared" si="116"/>
        <v>10.186631743605554</v>
      </c>
      <c r="AI142" s="53">
        <f t="shared" si="117"/>
        <v>11.035875595987697</v>
      </c>
    </row>
    <row r="143" spans="1:35" ht="16.5">
      <c r="A143" s="97">
        <v>26</v>
      </c>
      <c r="B143" s="4">
        <v>0.15801513373855514</v>
      </c>
      <c r="C143" s="11">
        <v>142.17475348390215</v>
      </c>
      <c r="D143" s="5">
        <v>-3.150556107261471</v>
      </c>
      <c r="E143" s="41">
        <f t="shared" si="94"/>
        <v>3.154516217662063</v>
      </c>
      <c r="F143" s="182">
        <f t="shared" si="93"/>
        <v>0.02633585562309252</v>
      </c>
      <c r="G143" s="58">
        <f t="shared" si="118"/>
        <v>23.69579224731703</v>
      </c>
      <c r="H143" s="60">
        <f t="shared" si="119"/>
        <v>0.5250926845435786</v>
      </c>
      <c r="I143" s="60">
        <f t="shared" si="120"/>
        <v>0.5257527029436772</v>
      </c>
      <c r="J143" s="41">
        <f t="shared" si="95"/>
        <v>3.154516217662063</v>
      </c>
      <c r="K143" s="18">
        <f t="shared" si="96"/>
        <v>0.13494691718986696</v>
      </c>
      <c r="L143" s="18">
        <f t="shared" si="97"/>
        <v>19.71217266394148</v>
      </c>
      <c r="M143" s="15">
        <f t="shared" si="98"/>
        <v>8.633130553686001</v>
      </c>
      <c r="N143" s="18">
        <f t="shared" si="99"/>
        <v>522.0206160631345</v>
      </c>
      <c r="O143" s="18">
        <f t="shared" si="100"/>
        <v>771.5384684526337</v>
      </c>
      <c r="P143" s="11">
        <f t="shared" si="101"/>
        <v>11.281513387087458</v>
      </c>
      <c r="Q143" s="83">
        <f t="shared" si="102"/>
        <v>1333.320848037673</v>
      </c>
      <c r="R143" s="113">
        <f t="shared" si="91"/>
        <v>1.835733716819129E-05</v>
      </c>
      <c r="S143" s="62">
        <f>Q143*K$33*(A144-A142)/2</f>
        <v>0.024476220360806305</v>
      </c>
      <c r="T143" s="24"/>
      <c r="U143" s="54">
        <f t="shared" si="103"/>
        <v>3.229827718548897</v>
      </c>
      <c r="V143" s="55">
        <f t="shared" si="104"/>
        <v>3.1626733715510107</v>
      </c>
      <c r="W143" s="55">
        <f t="shared" si="105"/>
        <v>3.154516217662063</v>
      </c>
      <c r="X143" s="55">
        <f t="shared" si="106"/>
        <v>3.205806642427481</v>
      </c>
      <c r="Y143" s="56">
        <f t="shared" si="107"/>
        <v>3.3137854243350477</v>
      </c>
      <c r="Z143" s="103">
        <f t="shared" si="108"/>
        <v>773.1079080125434</v>
      </c>
      <c r="AA143" s="103">
        <f t="shared" si="109"/>
        <v>766.9170520078537</v>
      </c>
      <c r="AB143" s="103">
        <f t="shared" si="110"/>
        <v>766.1530191985087</v>
      </c>
      <c r="AC143" s="103">
        <f t="shared" si="111"/>
        <v>770.9137055158095</v>
      </c>
      <c r="AD143" s="103">
        <f t="shared" si="112"/>
        <v>780.6006575284531</v>
      </c>
      <c r="AE143" s="51">
        <f t="shared" si="113"/>
        <v>11.384698852117545</v>
      </c>
      <c r="AF143" s="52">
        <f t="shared" si="114"/>
        <v>10.95585837727997</v>
      </c>
      <c r="AG143" s="52">
        <f t="shared" si="115"/>
        <v>10.904323400749295</v>
      </c>
      <c r="AH143" s="52">
        <f t="shared" si="116"/>
        <v>11.230365542259715</v>
      </c>
      <c r="AI143" s="53">
        <f t="shared" si="117"/>
        <v>11.932320763030758</v>
      </c>
    </row>
    <row r="144" spans="1:35" ht="16.5">
      <c r="A144" s="114">
        <v>26.859917</v>
      </c>
      <c r="B144" s="105">
        <v>0.1788023528826681</v>
      </c>
      <c r="C144" s="37">
        <v>125.37108359683027</v>
      </c>
      <c r="D144" s="38">
        <v>-3.247446614903221</v>
      </c>
      <c r="E144" s="42">
        <f t="shared" si="94"/>
        <v>3.2523652620889254</v>
      </c>
      <c r="F144" s="183">
        <f t="shared" si="93"/>
        <v>0.02980039214711135</v>
      </c>
      <c r="G144" s="37">
        <f t="shared" si="118"/>
        <v>20.89518059947171</v>
      </c>
      <c r="H144" s="105">
        <f t="shared" si="119"/>
        <v>0.5412411024838701</v>
      </c>
      <c r="I144" s="105">
        <f t="shared" si="120"/>
        <v>0.5420608770148209</v>
      </c>
      <c r="J144" s="42">
        <f t="shared" si="95"/>
        <v>3.2523652620889254</v>
      </c>
      <c r="K144" s="112">
        <f t="shared" si="96"/>
        <v>0.17278739633341042</v>
      </c>
      <c r="L144" s="112">
        <f t="shared" si="97"/>
        <v>17.715236187716812</v>
      </c>
      <c r="M144" s="106">
        <f t="shared" si="98"/>
        <v>9.172292861919807</v>
      </c>
      <c r="N144" s="18">
        <f t="shared" si="99"/>
        <v>545.4997720202796</v>
      </c>
      <c r="O144" s="112">
        <f t="shared" si="100"/>
        <v>779.0705464129265</v>
      </c>
      <c r="P144" s="37">
        <f t="shared" si="101"/>
        <v>11.823015149021462</v>
      </c>
      <c r="Q144" s="84">
        <f t="shared" si="102"/>
        <v>1363.4536500281977</v>
      </c>
      <c r="R144" s="107">
        <f>K$33*(A144-A143)/2</f>
        <v>8.487360621823202E-06</v>
      </c>
      <c r="S144" s="115">
        <f>Q144*K$33*(A144-A143)/2</f>
        <v>0.011572122818930438</v>
      </c>
      <c r="T144" s="116"/>
      <c r="U144" s="117">
        <f t="shared" si="103"/>
        <v>3.3001910855679797</v>
      </c>
      <c r="V144" s="118">
        <f t="shared" si="104"/>
        <v>3.2538749129668894</v>
      </c>
      <c r="W144" s="118">
        <f t="shared" si="105"/>
        <v>3.2523652620889254</v>
      </c>
      <c r="X144" s="118">
        <f t="shared" si="106"/>
        <v>3.295723706211554</v>
      </c>
      <c r="Y144" s="119">
        <f t="shared" si="107"/>
        <v>3.3822251252927327</v>
      </c>
      <c r="Z144" s="120">
        <f t="shared" si="108"/>
        <v>779.405988045571</v>
      </c>
      <c r="AA144" s="120">
        <f t="shared" si="109"/>
        <v>775.2819635107547</v>
      </c>
      <c r="AB144" s="120">
        <f t="shared" si="110"/>
        <v>775.1461413638821</v>
      </c>
      <c r="AC144" s="120">
        <f t="shared" si="111"/>
        <v>779.011833890921</v>
      </c>
      <c r="AD144" s="120">
        <f t="shared" si="112"/>
        <v>786.5068052535039</v>
      </c>
      <c r="AE144" s="121">
        <f t="shared" si="113"/>
        <v>11.842785117296735</v>
      </c>
      <c r="AF144" s="122">
        <f t="shared" si="114"/>
        <v>11.54024563107041</v>
      </c>
      <c r="AG144" s="122">
        <f t="shared" si="115"/>
        <v>11.530449832427802</v>
      </c>
      <c r="AH144" s="122">
        <f t="shared" si="116"/>
        <v>11.813434855147817</v>
      </c>
      <c r="AI144" s="123">
        <f t="shared" si="117"/>
        <v>12.38816030916454</v>
      </c>
    </row>
    <row r="145" spans="1:35" ht="26.25" customHeight="1">
      <c r="A145" s="97">
        <v>34.675184</v>
      </c>
      <c r="B145" s="4">
        <v>0.29851883854053085</v>
      </c>
      <c r="C145" s="11">
        <v>99.61570018404724</v>
      </c>
      <c r="D145" s="5">
        <v>-2.59599923610552</v>
      </c>
      <c r="E145" s="41">
        <f t="shared" si="94"/>
        <v>2.6131064905250287</v>
      </c>
      <c r="F145" s="182">
        <f t="shared" si="93"/>
        <v>0.04975313975675514</v>
      </c>
      <c r="G145" s="58">
        <f t="shared" si="118"/>
        <v>16.602616697341208</v>
      </c>
      <c r="H145" s="60">
        <f t="shared" si="119"/>
        <v>0.43266653935092</v>
      </c>
      <c r="I145" s="60">
        <f t="shared" si="120"/>
        <v>0.4355177484208382</v>
      </c>
      <c r="J145" s="41">
        <f t="shared" si="95"/>
        <v>2.6131064905250287</v>
      </c>
      <c r="K145" s="18">
        <f t="shared" si="96"/>
        <v>0.48162507322340703</v>
      </c>
      <c r="L145" s="18">
        <f t="shared" si="97"/>
        <v>24.29107938061691</v>
      </c>
      <c r="M145" s="15">
        <f t="shared" si="98"/>
        <v>5.861422036247388</v>
      </c>
      <c r="N145" s="18">
        <f t="shared" si="99"/>
        <v>396.1344548551131</v>
      </c>
      <c r="O145" s="18">
        <f t="shared" si="100"/>
        <v>713.3786253275052</v>
      </c>
      <c r="P145" s="11">
        <f t="shared" si="101"/>
        <v>7.941644349357209</v>
      </c>
      <c r="Q145" s="83">
        <f t="shared" si="102"/>
        <v>1148.0888510220632</v>
      </c>
      <c r="R145" s="113">
        <f>K$33*(A146-A145)/2</f>
        <v>3.2059263018850818E-06</v>
      </c>
      <c r="S145" s="62">
        <f>Q145*K$33*(A146-A145)/2</f>
        <v>0.003680688244392656</v>
      </c>
      <c r="T145" s="24"/>
      <c r="U145" s="54">
        <f t="shared" si="103"/>
        <v>2.6145013163929036</v>
      </c>
      <c r="V145" s="55">
        <f t="shared" si="104"/>
        <v>2.596006138523149</v>
      </c>
      <c r="W145" s="55">
        <f t="shared" si="105"/>
        <v>2.6131064905250287</v>
      </c>
      <c r="X145" s="55">
        <f t="shared" si="106"/>
        <v>2.665117279247333</v>
      </c>
      <c r="Y145" s="56">
        <f t="shared" si="107"/>
        <v>2.7500584748702885</v>
      </c>
      <c r="Z145" s="103">
        <f t="shared" si="108"/>
        <v>709.6152534441559</v>
      </c>
      <c r="AA145" s="103">
        <f t="shared" si="109"/>
        <v>707.4648199738706</v>
      </c>
      <c r="AB145" s="103">
        <f t="shared" si="110"/>
        <v>709.4535874669278</v>
      </c>
      <c r="AC145" s="103">
        <f t="shared" si="111"/>
        <v>715.4257836703961</v>
      </c>
      <c r="AD145" s="103">
        <f t="shared" si="112"/>
        <v>724.9336820821759</v>
      </c>
      <c r="AE145" s="51">
        <f t="shared" si="113"/>
        <v>7.760424266429407</v>
      </c>
      <c r="AF145" s="52">
        <f t="shared" si="114"/>
        <v>7.662092191142169</v>
      </c>
      <c r="AG145" s="52">
        <f t="shared" si="115"/>
        <v>7.752986911913593</v>
      </c>
      <c r="AH145" s="52">
        <f t="shared" si="116"/>
        <v>8.032695260911087</v>
      </c>
      <c r="AI145" s="53">
        <f t="shared" si="117"/>
        <v>8.50002311638979</v>
      </c>
    </row>
    <row r="146" spans="1:35" ht="16.5">
      <c r="A146" s="97">
        <v>35</v>
      </c>
      <c r="B146" s="4">
        <v>0.30007010239116205</v>
      </c>
      <c r="C146" s="11">
        <v>102.60201714501216</v>
      </c>
      <c r="D146" s="5">
        <v>-2.645047515651541</v>
      </c>
      <c r="E146" s="41">
        <f t="shared" si="94"/>
        <v>2.662013979377913</v>
      </c>
      <c r="F146" s="182">
        <f t="shared" si="93"/>
        <v>0.050011683731860344</v>
      </c>
      <c r="G146" s="58">
        <f t="shared" si="118"/>
        <v>17.10033619083536</v>
      </c>
      <c r="H146" s="60">
        <f t="shared" si="119"/>
        <v>0.44084125260859014</v>
      </c>
      <c r="I146" s="60">
        <f t="shared" si="120"/>
        <v>0.44366899656298553</v>
      </c>
      <c r="J146" s="41">
        <f t="shared" si="95"/>
        <v>2.662013979377913</v>
      </c>
      <c r="K146" s="18">
        <f t="shared" si="96"/>
        <v>0.4866436429519129</v>
      </c>
      <c r="L146" s="18">
        <f t="shared" si="97"/>
        <v>24.914708988798708</v>
      </c>
      <c r="M146" s="15">
        <f t="shared" si="98"/>
        <v>6.085003442903793</v>
      </c>
      <c r="N146" s="18">
        <f t="shared" si="99"/>
        <v>407.1961573052307</v>
      </c>
      <c r="O146" s="18">
        <f t="shared" si="100"/>
        <v>719.0849247516111</v>
      </c>
      <c r="P146" s="11">
        <f t="shared" si="101"/>
        <v>8.215601847451628</v>
      </c>
      <c r="Q146" s="83">
        <f t="shared" si="102"/>
        <v>1165.9830399789478</v>
      </c>
      <c r="R146" s="113">
        <f aca="true" t="shared" si="121" ref="R146:R152">K$33*(A147-A145)/2</f>
        <v>1.3075902848253171E-05</v>
      </c>
      <c r="S146" s="62">
        <f>Q146*K$33*(A147-A145)/2</f>
        <v>0.015246280953475614</v>
      </c>
      <c r="T146" s="24"/>
      <c r="U146" s="54">
        <f t="shared" si="103"/>
        <v>2.665208176242868</v>
      </c>
      <c r="V146" s="55">
        <f t="shared" si="104"/>
        <v>2.6450822927076043</v>
      </c>
      <c r="W146" s="55">
        <f t="shared" si="105"/>
        <v>2.662013979377913</v>
      </c>
      <c r="X146" s="55">
        <f t="shared" si="106"/>
        <v>2.715310092114008</v>
      </c>
      <c r="Y146" s="56">
        <f t="shared" si="107"/>
        <v>2.802897027183404</v>
      </c>
      <c r="Z146" s="103">
        <f t="shared" si="108"/>
        <v>715.4361204997693</v>
      </c>
      <c r="AA146" s="103">
        <f t="shared" si="109"/>
        <v>713.1388596931729</v>
      </c>
      <c r="AB146" s="103">
        <f t="shared" si="110"/>
        <v>715.0726659066099</v>
      </c>
      <c r="AC146" s="103">
        <f t="shared" si="111"/>
        <v>721.0807000469734</v>
      </c>
      <c r="AD146" s="103">
        <f t="shared" si="112"/>
        <v>730.6962776115295</v>
      </c>
      <c r="AE146" s="51">
        <f t="shared" si="113"/>
        <v>8.033188379236108</v>
      </c>
      <c r="AF146" s="52">
        <f t="shared" si="114"/>
        <v>7.924369754866916</v>
      </c>
      <c r="AG146" s="52">
        <f t="shared" si="115"/>
        <v>8.01586875372786</v>
      </c>
      <c r="AH146" s="52">
        <f t="shared" si="116"/>
        <v>8.307267352574357</v>
      </c>
      <c r="AI146" s="53">
        <f t="shared" si="117"/>
        <v>8.797314996852906</v>
      </c>
    </row>
    <row r="147" spans="1:35" ht="16.5">
      <c r="A147" s="97">
        <v>36</v>
      </c>
      <c r="B147" s="4">
        <v>0.308070324267387</v>
      </c>
      <c r="C147" s="11">
        <v>112.29085869096748</v>
      </c>
      <c r="D147" s="5">
        <v>-2.8086803817797765</v>
      </c>
      <c r="E147" s="41">
        <f t="shared" si="94"/>
        <v>2.8255252275796097</v>
      </c>
      <c r="F147" s="182">
        <f t="shared" si="93"/>
        <v>0.0513450540445645</v>
      </c>
      <c r="G147" s="58">
        <f t="shared" si="118"/>
        <v>18.715143115161247</v>
      </c>
      <c r="H147" s="60">
        <f t="shared" si="119"/>
        <v>0.4681133969632961</v>
      </c>
      <c r="I147" s="60">
        <f t="shared" si="120"/>
        <v>0.47092087126326826</v>
      </c>
      <c r="J147" s="41">
        <f t="shared" si="95"/>
        <v>2.8255252275796097</v>
      </c>
      <c r="K147" s="18">
        <f t="shared" si="96"/>
        <v>0.5129385420029623</v>
      </c>
      <c r="L147" s="18">
        <f t="shared" si="97"/>
        <v>27.381203684850583</v>
      </c>
      <c r="M147" s="15">
        <f t="shared" si="98"/>
        <v>6.861175270665566</v>
      </c>
      <c r="N147" s="18">
        <f t="shared" si="99"/>
        <v>444.65137036216186</v>
      </c>
      <c r="O147" s="18">
        <f t="shared" si="100"/>
        <v>737.3763442295428</v>
      </c>
      <c r="P147" s="11">
        <f t="shared" si="101"/>
        <v>9.163905894304744</v>
      </c>
      <c r="Q147" s="83">
        <f t="shared" si="102"/>
        <v>1225.9469379835284</v>
      </c>
      <c r="R147" s="113">
        <f t="shared" si="121"/>
        <v>1.9739953092736178E-05</v>
      </c>
      <c r="S147" s="62">
        <f>Q147*K$33</f>
        <v>0.024200135049978398</v>
      </c>
      <c r="T147" s="24"/>
      <c r="U147" s="54">
        <f t="shared" si="103"/>
        <v>2.8340599078532684</v>
      </c>
      <c r="V147" s="55">
        <f t="shared" si="104"/>
        <v>2.8089007005605233</v>
      </c>
      <c r="W147" s="55">
        <f t="shared" si="105"/>
        <v>2.8255252275796097</v>
      </c>
      <c r="X147" s="55">
        <f t="shared" si="106"/>
        <v>2.8832108073360665</v>
      </c>
      <c r="Y147" s="56">
        <f t="shared" si="107"/>
        <v>2.9795735247114585</v>
      </c>
      <c r="Z147" s="103">
        <f t="shared" si="108"/>
        <v>734.0408317837947</v>
      </c>
      <c r="AA147" s="103">
        <f t="shared" si="109"/>
        <v>731.3437319498133</v>
      </c>
      <c r="AB147" s="103">
        <f t="shared" si="110"/>
        <v>733.1288211179178</v>
      </c>
      <c r="AC147" s="103">
        <f t="shared" si="111"/>
        <v>739.234982761746</v>
      </c>
      <c r="AD147" s="103">
        <f t="shared" si="112"/>
        <v>749.1333535344426</v>
      </c>
      <c r="AE147" s="51">
        <f t="shared" si="113"/>
        <v>8.975018506255623</v>
      </c>
      <c r="AF147" s="52">
        <f t="shared" si="114"/>
        <v>8.83141376010854</v>
      </c>
      <c r="AG147" s="52">
        <f t="shared" si="115"/>
        <v>8.9261755586358</v>
      </c>
      <c r="AH147" s="52">
        <f t="shared" si="116"/>
        <v>9.258868065076738</v>
      </c>
      <c r="AI147" s="53">
        <f t="shared" si="117"/>
        <v>9.828053581447024</v>
      </c>
    </row>
    <row r="148" spans="1:35" ht="16.5">
      <c r="A148" s="97">
        <v>37</v>
      </c>
      <c r="B148" s="4">
        <v>0.31808362737256246</v>
      </c>
      <c r="C148" s="11">
        <v>117.22272398190874</v>
      </c>
      <c r="D148" s="5">
        <v>-3.044218600350763</v>
      </c>
      <c r="E148" s="41">
        <f t="shared" si="94"/>
        <v>3.0607914141156445</v>
      </c>
      <c r="F148" s="182">
        <f t="shared" si="93"/>
        <v>0.053013937895427084</v>
      </c>
      <c r="G148" s="58">
        <f t="shared" si="118"/>
        <v>19.537120663651457</v>
      </c>
      <c r="H148" s="60">
        <f t="shared" si="119"/>
        <v>0.5073697667251272</v>
      </c>
      <c r="I148" s="60">
        <f t="shared" si="120"/>
        <v>0.5101319023526074</v>
      </c>
      <c r="J148" s="41">
        <f t="shared" si="95"/>
        <v>3.0607914141156445</v>
      </c>
      <c r="K148" s="18">
        <f t="shared" si="96"/>
        <v>0.5468248372061754</v>
      </c>
      <c r="L148" s="18">
        <f t="shared" si="97"/>
        <v>29.41138786063779</v>
      </c>
      <c r="M148" s="15">
        <f t="shared" si="98"/>
        <v>8.060194882234557</v>
      </c>
      <c r="N148" s="18">
        <f t="shared" si="99"/>
        <v>499.72429199174866</v>
      </c>
      <c r="O148" s="18">
        <f t="shared" si="100"/>
        <v>761.0806855853215</v>
      </c>
      <c r="P148" s="11">
        <f t="shared" si="101"/>
        <v>10.577889987547636</v>
      </c>
      <c r="Q148" s="83">
        <f t="shared" si="102"/>
        <v>1309.4012751446962</v>
      </c>
      <c r="R148" s="113">
        <f t="shared" si="121"/>
        <v>1.9739953092736178E-05</v>
      </c>
      <c r="S148" s="62">
        <f>Q148*K$33</f>
        <v>0.02584751975092524</v>
      </c>
      <c r="T148" s="24"/>
      <c r="U148" s="54">
        <f t="shared" si="103"/>
        <v>3.0701993922593016</v>
      </c>
      <c r="V148" s="55">
        <f t="shared" si="104"/>
        <v>3.0444845818783093</v>
      </c>
      <c r="W148" s="55">
        <f t="shared" si="105"/>
        <v>3.0607914141156445</v>
      </c>
      <c r="X148" s="55">
        <f t="shared" si="106"/>
        <v>3.1184607489140053</v>
      </c>
      <c r="Y148" s="56">
        <f t="shared" si="107"/>
        <v>3.2152677111983223</v>
      </c>
      <c r="Z148" s="103">
        <f t="shared" si="108"/>
        <v>758.1018455179347</v>
      </c>
      <c r="AA148" s="103">
        <f t="shared" si="109"/>
        <v>755.5903683949525</v>
      </c>
      <c r="AB148" s="103">
        <f t="shared" si="110"/>
        <v>757.1860510231725</v>
      </c>
      <c r="AC148" s="103">
        <f t="shared" si="111"/>
        <v>762.7445482410013</v>
      </c>
      <c r="AD148" s="103">
        <f t="shared" si="112"/>
        <v>771.7806147495461</v>
      </c>
      <c r="AE148" s="51">
        <f t="shared" si="113"/>
        <v>10.37868301746828</v>
      </c>
      <c r="AF148" s="52">
        <f t="shared" si="114"/>
        <v>10.220933637070926</v>
      </c>
      <c r="AG148" s="52">
        <f t="shared" si="115"/>
        <v>10.32083030686722</v>
      </c>
      <c r="AH148" s="52">
        <f t="shared" si="116"/>
        <v>10.677975510886712</v>
      </c>
      <c r="AI148" s="53">
        <f t="shared" si="117"/>
        <v>11.291027465445037</v>
      </c>
    </row>
    <row r="149" spans="1:35" ht="16.5">
      <c r="A149" s="97">
        <v>38</v>
      </c>
      <c r="B149" s="4">
        <v>0.32961318487580193</v>
      </c>
      <c r="C149" s="11">
        <v>117.48736335323522</v>
      </c>
      <c r="D149" s="5">
        <v>-3.2771344921917653</v>
      </c>
      <c r="E149" s="41">
        <f t="shared" si="94"/>
        <v>3.2936689772284264</v>
      </c>
      <c r="F149" s="182">
        <f t="shared" si="93"/>
        <v>0.05493553081263366</v>
      </c>
      <c r="G149" s="58">
        <f t="shared" si="118"/>
        <v>19.581227225539205</v>
      </c>
      <c r="H149" s="60">
        <f t="shared" si="119"/>
        <v>0.5461890820319609</v>
      </c>
      <c r="I149" s="60">
        <f t="shared" si="120"/>
        <v>0.5489448295380711</v>
      </c>
      <c r="J149" s="41">
        <f t="shared" si="95"/>
        <v>3.2936689772284264</v>
      </c>
      <c r="K149" s="18">
        <f t="shared" si="96"/>
        <v>0.5871847297133218</v>
      </c>
      <c r="L149" s="18">
        <f t="shared" si="97"/>
        <v>30.877331448148002</v>
      </c>
      <c r="M149" s="15">
        <f t="shared" si="98"/>
        <v>9.340764055410771</v>
      </c>
      <c r="N149" s="18">
        <f t="shared" si="99"/>
        <v>555.4702453784495</v>
      </c>
      <c r="O149" s="18">
        <f t="shared" si="100"/>
        <v>782.1287560518381</v>
      </c>
      <c r="P149" s="11">
        <f t="shared" si="101"/>
        <v>12.056461129165509</v>
      </c>
      <c r="Q149" s="83">
        <f t="shared" si="102"/>
        <v>1390.4607427927251</v>
      </c>
      <c r="R149" s="113">
        <f t="shared" si="121"/>
        <v>1.9739953092736178E-05</v>
      </c>
      <c r="S149" s="62">
        <f>Q149*K$33</f>
        <v>0.027447629840019496</v>
      </c>
      <c r="T149" s="24"/>
      <c r="U149" s="54">
        <f t="shared" si="103"/>
        <v>3.300100783103586</v>
      </c>
      <c r="V149" s="55">
        <f t="shared" si="104"/>
        <v>3.2772674653532907</v>
      </c>
      <c r="W149" s="55">
        <f t="shared" si="105"/>
        <v>3.2936689772284264</v>
      </c>
      <c r="X149" s="55">
        <f t="shared" si="106"/>
        <v>3.3487288715156094</v>
      </c>
      <c r="Y149" s="56">
        <f t="shared" si="107"/>
        <v>3.440591694688423</v>
      </c>
      <c r="Z149" s="103">
        <f t="shared" si="108"/>
        <v>779.3980283652998</v>
      </c>
      <c r="AA149" s="103">
        <f t="shared" si="109"/>
        <v>777.3752552108936</v>
      </c>
      <c r="AB149" s="103">
        <f t="shared" si="110"/>
        <v>778.8302869453994</v>
      </c>
      <c r="AC149" s="103">
        <f t="shared" si="111"/>
        <v>783.6387250110866</v>
      </c>
      <c r="AD149" s="103">
        <f t="shared" si="112"/>
        <v>791.4014847265113</v>
      </c>
      <c r="AE149" s="51">
        <f t="shared" si="113"/>
        <v>11.842191481037487</v>
      </c>
      <c r="AF149" s="52">
        <f t="shared" si="114"/>
        <v>11.692561820626366</v>
      </c>
      <c r="AG149" s="52">
        <f t="shared" si="115"/>
        <v>11.799947602022527</v>
      </c>
      <c r="AH149" s="52">
        <f t="shared" si="116"/>
        <v>12.164001179879731</v>
      </c>
      <c r="AI149" s="53">
        <f t="shared" si="117"/>
        <v>12.783603562261431</v>
      </c>
    </row>
    <row r="150" spans="1:35" ht="16.5">
      <c r="A150" s="97">
        <v>39</v>
      </c>
      <c r="B150" s="4">
        <v>0.34668840356024333</v>
      </c>
      <c r="C150" s="11">
        <v>113.34459376401105</v>
      </c>
      <c r="D150" s="5">
        <v>-3.5029574480190733</v>
      </c>
      <c r="E150" s="41">
        <f t="shared" si="94"/>
        <v>3.5200715520846235</v>
      </c>
      <c r="F150" s="182">
        <f t="shared" si="93"/>
        <v>0.05778140059337389</v>
      </c>
      <c r="G150" s="58">
        <f t="shared" si="118"/>
        <v>18.890765627335178</v>
      </c>
      <c r="H150" s="60">
        <f t="shared" si="119"/>
        <v>0.5838262413365123</v>
      </c>
      <c r="I150" s="60">
        <f t="shared" si="120"/>
        <v>0.5866785920141039</v>
      </c>
      <c r="J150" s="41">
        <f t="shared" si="95"/>
        <v>3.5200715520846235</v>
      </c>
      <c r="K150" s="18">
        <f t="shared" si="96"/>
        <v>0.6495973309496043</v>
      </c>
      <c r="L150" s="18">
        <f t="shared" si="97"/>
        <v>32.36521225972051</v>
      </c>
      <c r="M150" s="15">
        <f t="shared" si="98"/>
        <v>10.672436897148833</v>
      </c>
      <c r="N150" s="18">
        <f t="shared" si="99"/>
        <v>610.714702712525</v>
      </c>
      <c r="O150" s="18">
        <f t="shared" si="100"/>
        <v>800.4502211506455</v>
      </c>
      <c r="P150" s="11">
        <f t="shared" si="101"/>
        <v>13.569401015129401</v>
      </c>
      <c r="Q150" s="83">
        <f t="shared" si="102"/>
        <v>1468.4215713661188</v>
      </c>
      <c r="R150" s="113">
        <f t="shared" si="121"/>
        <v>1.9739953092736178E-05</v>
      </c>
      <c r="S150" s="62">
        <f>Q150*K$33</f>
        <v>0.028986572939129134</v>
      </c>
      <c r="T150" s="24"/>
      <c r="U150" s="54">
        <f t="shared" si="103"/>
        <v>3.5200289033308496</v>
      </c>
      <c r="V150" s="55">
        <f t="shared" si="104"/>
        <v>3.5029574547186892</v>
      </c>
      <c r="W150" s="55">
        <f t="shared" si="105"/>
        <v>3.5200715520846235</v>
      </c>
      <c r="X150" s="55">
        <f t="shared" si="106"/>
        <v>3.570879707713944</v>
      </c>
      <c r="Y150" s="56">
        <f t="shared" si="107"/>
        <v>3.653976654970931</v>
      </c>
      <c r="Z150" s="103">
        <f t="shared" si="108"/>
        <v>797.854138153114</v>
      </c>
      <c r="AA150" s="103">
        <f t="shared" si="109"/>
        <v>796.4876926504842</v>
      </c>
      <c r="AB150" s="103">
        <f t="shared" si="110"/>
        <v>797.857538015557</v>
      </c>
      <c r="AC150" s="103">
        <f t="shared" si="111"/>
        <v>801.8588739849031</v>
      </c>
      <c r="AD150" s="103">
        <f t="shared" si="112"/>
        <v>808.1928629491695</v>
      </c>
      <c r="AE150" s="51">
        <f t="shared" si="113"/>
        <v>13.331706605564076</v>
      </c>
      <c r="AF150" s="52">
        <f t="shared" si="114"/>
        <v>13.212953423951065</v>
      </c>
      <c r="AG150" s="52">
        <f t="shared" si="115"/>
        <v>13.332003941031184</v>
      </c>
      <c r="AH150" s="52">
        <f t="shared" si="116"/>
        <v>13.688561749062687</v>
      </c>
      <c r="AI150" s="53">
        <f t="shared" si="117"/>
        <v>14.281779356037996</v>
      </c>
    </row>
    <row r="151" spans="1:35" ht="16.5">
      <c r="A151" s="97">
        <v>40</v>
      </c>
      <c r="B151" s="4">
        <v>0.3614320987577031</v>
      </c>
      <c r="C151" s="11">
        <v>104.86769208164397</v>
      </c>
      <c r="D151" s="5">
        <v>-3.738026888900708</v>
      </c>
      <c r="E151" s="41">
        <f t="shared" si="94"/>
        <v>3.755459783323089</v>
      </c>
      <c r="F151" s="182">
        <f t="shared" si="93"/>
        <v>0.06023868312628385</v>
      </c>
      <c r="G151" s="58">
        <f t="shared" si="118"/>
        <v>17.477948680273997</v>
      </c>
      <c r="H151" s="60">
        <f t="shared" si="119"/>
        <v>0.6230044814834512</v>
      </c>
      <c r="I151" s="60">
        <f t="shared" si="120"/>
        <v>0.6259099638871815</v>
      </c>
      <c r="J151" s="41">
        <f t="shared" si="95"/>
        <v>3.7554597833230887</v>
      </c>
      <c r="K151" s="18">
        <f t="shared" si="96"/>
        <v>0.7060233114332216</v>
      </c>
      <c r="L151" s="18">
        <f t="shared" si="97"/>
        <v>32.981015027350026</v>
      </c>
      <c r="M151" s="15">
        <f t="shared" si="98"/>
        <v>12.152866137816577</v>
      </c>
      <c r="N151" s="18">
        <f t="shared" si="99"/>
        <v>669.1341842990768</v>
      </c>
      <c r="O151" s="18">
        <f t="shared" si="100"/>
        <v>817.4285451572038</v>
      </c>
      <c r="P151" s="11">
        <f t="shared" si="101"/>
        <v>15.225367668245264</v>
      </c>
      <c r="Q151" s="83">
        <f t="shared" si="102"/>
        <v>1547.6280016011256</v>
      </c>
      <c r="R151" s="113">
        <f t="shared" si="121"/>
        <v>1.9739953092736178E-05</v>
      </c>
      <c r="S151" s="62">
        <f>Q151*K$33</f>
        <v>0.03055010415661125</v>
      </c>
      <c r="T151" s="24"/>
      <c r="U151" s="54">
        <f t="shared" si="103"/>
        <v>3.748475670627787</v>
      </c>
      <c r="V151" s="55">
        <f t="shared" si="104"/>
        <v>3.7382503375877305</v>
      </c>
      <c r="W151" s="55">
        <f t="shared" si="105"/>
        <v>3.7554597833230887</v>
      </c>
      <c r="X151" s="55">
        <f t="shared" si="106"/>
        <v>3.799731259751855</v>
      </c>
      <c r="Y151" s="56">
        <f t="shared" si="107"/>
        <v>3.870136169827843</v>
      </c>
      <c r="Z151" s="103">
        <f t="shared" si="108"/>
        <v>815.080640734217</v>
      </c>
      <c r="AA151" s="103">
        <f t="shared" si="109"/>
        <v>814.3514728251984</v>
      </c>
      <c r="AB151" s="103">
        <f t="shared" si="110"/>
        <v>815.5764327390133</v>
      </c>
      <c r="AC151" s="103">
        <f t="shared" si="111"/>
        <v>818.676877582297</v>
      </c>
      <c r="AD151" s="103">
        <f t="shared" si="112"/>
        <v>823.4573019052926</v>
      </c>
      <c r="AE151" s="51">
        <f t="shared" si="113"/>
        <v>14.971576734715123</v>
      </c>
      <c r="AF151" s="52">
        <f t="shared" si="114"/>
        <v>14.896157181415719</v>
      </c>
      <c r="AG151" s="52">
        <f t="shared" si="115"/>
        <v>15.023198569431894</v>
      </c>
      <c r="AH151" s="52">
        <f t="shared" si="116"/>
        <v>15.352476100841113</v>
      </c>
      <c r="AI151" s="53">
        <f t="shared" si="117"/>
        <v>15.883429754822476</v>
      </c>
    </row>
    <row r="152" spans="1:35" ht="16.5">
      <c r="A152" s="97">
        <v>41</v>
      </c>
      <c r="B152" s="4">
        <v>0.37840688067308115</v>
      </c>
      <c r="C152" s="11">
        <v>92.11191254384362</v>
      </c>
      <c r="D152" s="5">
        <v>-3.9803454353556824</v>
      </c>
      <c r="E152" s="41">
        <f t="shared" si="94"/>
        <v>3.9982923294948742</v>
      </c>
      <c r="F152" s="182">
        <f t="shared" si="93"/>
        <v>0.06306781344551353</v>
      </c>
      <c r="G152" s="58">
        <f t="shared" si="118"/>
        <v>15.351985423973934</v>
      </c>
      <c r="H152" s="60">
        <f t="shared" si="119"/>
        <v>0.6633909058926137</v>
      </c>
      <c r="I152" s="60">
        <f t="shared" si="120"/>
        <v>0.6663820549158124</v>
      </c>
      <c r="J152" s="41">
        <f t="shared" si="95"/>
        <v>3.9982923294948747</v>
      </c>
      <c r="K152" s="18">
        <f t="shared" si="96"/>
        <v>0.7738978693502334</v>
      </c>
      <c r="L152" s="18">
        <f t="shared" si="97"/>
        <v>33.508880709937884</v>
      </c>
      <c r="M152" s="15">
        <f t="shared" si="98"/>
        <v>13.779561587520856</v>
      </c>
      <c r="N152" s="18">
        <f t="shared" si="99"/>
        <v>730.3446721590378</v>
      </c>
      <c r="O152" s="18">
        <f t="shared" si="100"/>
        <v>832.8608354001686</v>
      </c>
      <c r="P152" s="11">
        <f t="shared" si="101"/>
        <v>17.028171879096323</v>
      </c>
      <c r="Q152" s="83">
        <f t="shared" si="102"/>
        <v>1628.296019605112</v>
      </c>
      <c r="R152" s="113">
        <f t="shared" si="121"/>
        <v>1.8595322042676323E-05</v>
      </c>
      <c r="S152" s="62">
        <f>Q152*K$33*(A153-A151)/2</f>
        <v>0.030278688865365055</v>
      </c>
      <c r="T152" s="24"/>
      <c r="U152" s="54">
        <f t="shared" si="103"/>
        <v>3.984629770301268</v>
      </c>
      <c r="V152" s="55">
        <f t="shared" si="104"/>
        <v>3.9815232779403895</v>
      </c>
      <c r="W152" s="55">
        <f t="shared" si="105"/>
        <v>3.9982923294948747</v>
      </c>
      <c r="X152" s="55">
        <f t="shared" si="106"/>
        <v>4.034689111235242</v>
      </c>
      <c r="Y152" s="56">
        <f t="shared" si="107"/>
        <v>4.090189681353325</v>
      </c>
      <c r="Z152" s="103">
        <f t="shared" si="108"/>
        <v>830.8391964900023</v>
      </c>
      <c r="AA152" s="103">
        <f t="shared" si="109"/>
        <v>830.6452951535099</v>
      </c>
      <c r="AB152" s="103">
        <f t="shared" si="110"/>
        <v>831.6877676662423</v>
      </c>
      <c r="AC152" s="103">
        <f t="shared" si="111"/>
        <v>833.9148167348532</v>
      </c>
      <c r="AD152" s="103">
        <f t="shared" si="112"/>
        <v>837.217100956235</v>
      </c>
      <c r="AE152" s="51">
        <f t="shared" si="113"/>
        <v>16.766025768338256</v>
      </c>
      <c r="AF152" s="52">
        <f t="shared" si="114"/>
        <v>16.741765751589817</v>
      </c>
      <c r="AG152" s="52">
        <f t="shared" si="115"/>
        <v>16.872930185863268</v>
      </c>
      <c r="AH152" s="52">
        <f t="shared" si="116"/>
        <v>17.159369618983632</v>
      </c>
      <c r="AI152" s="53">
        <f t="shared" si="117"/>
        <v>17.60076807070663</v>
      </c>
    </row>
    <row r="153" spans="1:35" ht="16.5">
      <c r="A153" s="114">
        <v>41.8840289999999</v>
      </c>
      <c r="B153" s="105">
        <v>0.39775411535406313</v>
      </c>
      <c r="C153" s="37">
        <v>75.17589265268103</v>
      </c>
      <c r="D153" s="38">
        <v>-4.1237543798269485</v>
      </c>
      <c r="E153" s="42">
        <f t="shared" si="94"/>
        <v>4.1428925307595215</v>
      </c>
      <c r="F153" s="183">
        <f t="shared" si="93"/>
        <v>0.06629235255901052</v>
      </c>
      <c r="G153" s="37">
        <f t="shared" si="118"/>
        <v>12.529315442113505</v>
      </c>
      <c r="H153" s="105">
        <f t="shared" si="119"/>
        <v>0.6872923966378248</v>
      </c>
      <c r="I153" s="105">
        <f t="shared" si="120"/>
        <v>0.6904820884599202</v>
      </c>
      <c r="J153" s="42">
        <f t="shared" si="95"/>
        <v>4.1428925307595215</v>
      </c>
      <c r="K153" s="112">
        <f t="shared" si="96"/>
        <v>0.8550567999488309</v>
      </c>
      <c r="L153" s="112">
        <f t="shared" si="97"/>
        <v>34.266808092946185</v>
      </c>
      <c r="M153" s="106">
        <f t="shared" si="98"/>
        <v>14.790384069900998</v>
      </c>
      <c r="N153" s="112">
        <f t="shared" si="99"/>
        <v>767.2092743292772</v>
      </c>
      <c r="O153" s="112">
        <f t="shared" si="100"/>
        <v>840.938316023535</v>
      </c>
      <c r="P153" s="37">
        <f t="shared" si="101"/>
        <v>18.1282131492405</v>
      </c>
      <c r="Q153" s="84">
        <f t="shared" si="102"/>
        <v>1676.1880524648486</v>
      </c>
      <c r="R153" s="107">
        <f>K$33*(A153-A152)/2</f>
        <v>8.725345496308236E-06</v>
      </c>
      <c r="S153" s="115">
        <f>Q153*K$33*(A153-A152)/2</f>
        <v>0.014625319874539841</v>
      </c>
      <c r="T153" s="116"/>
      <c r="U153" s="117">
        <f t="shared" si="103"/>
        <v>4.1242180497491105</v>
      </c>
      <c r="V153" s="118">
        <f t="shared" si="104"/>
        <v>4.127173312707838</v>
      </c>
      <c r="W153" s="118">
        <f t="shared" si="105"/>
        <v>4.1428925307595215</v>
      </c>
      <c r="X153" s="118">
        <f t="shared" si="106"/>
        <v>4.171231404125414</v>
      </c>
      <c r="Y153" s="119">
        <f t="shared" si="107"/>
        <v>4.211935216636755</v>
      </c>
      <c r="Z153" s="120">
        <f t="shared" si="108"/>
        <v>839.1859410538499</v>
      </c>
      <c r="AA153" s="120">
        <f t="shared" si="109"/>
        <v>839.3549283062639</v>
      </c>
      <c r="AB153" s="120">
        <f t="shared" si="110"/>
        <v>840.2484124083704</v>
      </c>
      <c r="AC153" s="120">
        <f t="shared" si="111"/>
        <v>841.8363805559101</v>
      </c>
      <c r="AD153" s="120">
        <f t="shared" si="112"/>
        <v>844.06591779328</v>
      </c>
      <c r="AE153" s="121">
        <f t="shared" si="113"/>
        <v>17.874153125459394</v>
      </c>
      <c r="AF153" s="122">
        <f t="shared" si="114"/>
        <v>17.897994679454577</v>
      </c>
      <c r="AG153" s="122">
        <f t="shared" si="115"/>
        <v>18.025074862717318</v>
      </c>
      <c r="AH153" s="122">
        <f t="shared" si="116"/>
        <v>18.255306650546334</v>
      </c>
      <c r="AI153" s="123">
        <f t="shared" si="117"/>
        <v>18.5885364280249</v>
      </c>
    </row>
    <row r="154" spans="2:19" ht="7.5" customHeight="1">
      <c r="B154" s="4"/>
      <c r="E154" s="27"/>
      <c r="G154" s="27"/>
      <c r="H154" s="27"/>
      <c r="I154" s="27"/>
      <c r="J154" s="27"/>
      <c r="L154" s="27"/>
      <c r="M154" s="27"/>
      <c r="N154" s="18"/>
      <c r="O154" s="27"/>
      <c r="P154" s="27"/>
      <c r="S154" s="2"/>
    </row>
    <row r="155" spans="2:19" ht="16.5">
      <c r="B155" s="4"/>
      <c r="E155" s="27"/>
      <c r="G155" s="27"/>
      <c r="H155" s="27"/>
      <c r="I155" s="27"/>
      <c r="J155" s="66" t="s">
        <v>135</v>
      </c>
      <c r="K155" s="18">
        <f aca="true" t="shared" si="122" ref="K155:Q155">AVERAGE(K42:K153)</f>
        <v>25.320938121644616</v>
      </c>
      <c r="L155" s="18">
        <f t="shared" si="122"/>
        <v>931.9530224064973</v>
      </c>
      <c r="M155" s="18">
        <f t="shared" si="122"/>
        <v>9.466181005282225</v>
      </c>
      <c r="N155" s="18">
        <f t="shared" si="122"/>
        <v>672.851274155579</v>
      </c>
      <c r="O155" s="18">
        <f t="shared" si="122"/>
        <v>772.502823725373</v>
      </c>
      <c r="P155" s="18">
        <f t="shared" si="122"/>
        <v>17.309324489792555</v>
      </c>
      <c r="Q155" s="18">
        <f t="shared" si="122"/>
        <v>2429.403563904169</v>
      </c>
      <c r="S155" s="24"/>
    </row>
    <row r="156" spans="2:19" ht="16.5">
      <c r="B156" s="4"/>
      <c r="E156" s="27"/>
      <c r="G156" s="27"/>
      <c r="H156" s="27"/>
      <c r="I156" s="27"/>
      <c r="J156" s="10" t="s">
        <v>139</v>
      </c>
      <c r="K156" s="25">
        <f aca="true" t="shared" si="123" ref="K156:Q156">K155/$Q$155</f>
        <v>0.010422697364019934</v>
      </c>
      <c r="L156" s="25">
        <f t="shared" si="123"/>
        <v>0.38361391917479687</v>
      </c>
      <c r="M156" s="25">
        <f t="shared" si="123"/>
        <v>0.0038965041238638895</v>
      </c>
      <c r="N156" s="25">
        <f t="shared" si="123"/>
        <v>0.2769615078172827</v>
      </c>
      <c r="O156" s="25">
        <f t="shared" si="123"/>
        <v>0.31798044392588426</v>
      </c>
      <c r="P156" s="25">
        <f t="shared" si="123"/>
        <v>0.007124927594152218</v>
      </c>
      <c r="Q156" s="25">
        <f t="shared" si="123"/>
        <v>1</v>
      </c>
      <c r="R156" s="25"/>
      <c r="S156" s="2"/>
    </row>
    <row r="157" spans="2:19" ht="7.5" customHeight="1">
      <c r="B157" s="4"/>
      <c r="E157" s="27"/>
      <c r="G157" s="27"/>
      <c r="H157" s="28"/>
      <c r="I157" s="28"/>
      <c r="J157" s="27"/>
      <c r="L157" s="27"/>
      <c r="M157" s="27"/>
      <c r="N157" s="27"/>
      <c r="O157" s="27"/>
      <c r="P157" s="27"/>
      <c r="S157"/>
    </row>
    <row r="158" spans="2:30" ht="16.5">
      <c r="B158" s="4"/>
      <c r="E158" s="27"/>
      <c r="G158" s="27"/>
      <c r="H158" s="28"/>
      <c r="I158" s="28"/>
      <c r="J158" s="28"/>
      <c r="L158" s="27"/>
      <c r="M158" s="27"/>
      <c r="N158" s="27"/>
      <c r="O158" s="27"/>
      <c r="P158" s="27" t="s">
        <v>40</v>
      </c>
      <c r="Q158" s="18">
        <f>MAX(Q42:Q104)</f>
        <v>4451.561282973596</v>
      </c>
      <c r="S158" s="15"/>
      <c r="T158"/>
      <c r="AD158" s="26"/>
    </row>
    <row r="159" spans="2:77" ht="7.5" customHeight="1">
      <c r="B159" s="4"/>
      <c r="E159" s="27"/>
      <c r="G159" s="27"/>
      <c r="H159" s="28"/>
      <c r="I159" s="28"/>
      <c r="J159" s="27"/>
      <c r="L159" s="27"/>
      <c r="M159" s="27"/>
      <c r="N159" s="27"/>
      <c r="O159" s="27"/>
      <c r="P159" s="27"/>
      <c r="S159"/>
      <c r="BY159"/>
    </row>
    <row r="160" spans="5:19" ht="16.5">
      <c r="E160" s="27"/>
      <c r="G160" s="27"/>
      <c r="H160" s="28"/>
      <c r="I160" s="28"/>
      <c r="J160" s="66" t="s">
        <v>140</v>
      </c>
      <c r="K160" s="4">
        <f aca="true" t="shared" si="124" ref="K160:Q160">K42*$R42+K43*$R43+SUM(K44:K103)*$R103+K104*$R104+K105*$R105+K106*$R106+K107*$R107+SUM(K108:K114)*$R114+K115*$R115+K116*$R116+K117*$R117+K118*$R118+SUM(K119:K142)*$R142+K143*$R143+K144*$R144+K145*$R145+K146*$R146+SUM(K147:K151)*$R151+K152*$R152+K153*$R153</f>
        <v>0.04231659969976364</v>
      </c>
      <c r="L160" s="4">
        <f t="shared" si="124"/>
        <v>1.5610660599158592</v>
      </c>
      <c r="M160" s="4">
        <f t="shared" si="124"/>
        <v>0.01534691386995207</v>
      </c>
      <c r="N160" s="4">
        <f t="shared" si="124"/>
        <v>1.1149061719853508</v>
      </c>
      <c r="O160" s="4">
        <f t="shared" si="124"/>
        <v>1.3331250256854235</v>
      </c>
      <c r="P160" s="4">
        <f t="shared" si="124"/>
        <v>0.028549228578630185</v>
      </c>
      <c r="Q160" s="4">
        <f t="shared" si="124"/>
        <v>4.0953099997349796</v>
      </c>
      <c r="R160" s="4" t="s">
        <v>149</v>
      </c>
      <c r="S160" s="138">
        <f>SUM(S42:S153)</f>
        <v>4.095309999734978</v>
      </c>
    </row>
    <row r="161" spans="5:19" ht="16.5">
      <c r="E161" s="27"/>
      <c r="G161" s="27"/>
      <c r="H161" s="28"/>
      <c r="I161" s="28"/>
      <c r="J161" s="10" t="s">
        <v>138</v>
      </c>
      <c r="K161" s="25">
        <f aca="true" t="shared" si="125" ref="K161:Q161">K160/$Q160</f>
        <v>0.010332941755935956</v>
      </c>
      <c r="L161" s="25">
        <f t="shared" si="125"/>
        <v>0.3811838566596621</v>
      </c>
      <c r="M161" s="25">
        <f t="shared" si="125"/>
        <v>0.0037474364262889055</v>
      </c>
      <c r="N161" s="25">
        <f t="shared" si="125"/>
        <v>0.2722397503626099</v>
      </c>
      <c r="O161" s="25">
        <f t="shared" si="125"/>
        <v>0.32552481393879684</v>
      </c>
      <c r="P161" s="25">
        <f t="shared" si="125"/>
        <v>0.006971200856706256</v>
      </c>
      <c r="Q161" s="25">
        <f t="shared" si="125"/>
        <v>1</v>
      </c>
      <c r="S161"/>
    </row>
    <row r="162" spans="5:18" ht="16.5">
      <c r="E162" s="27"/>
      <c r="G162" s="27"/>
      <c r="H162" s="28"/>
      <c r="I162" s="28"/>
      <c r="J162" s="27"/>
      <c r="L162" s="27"/>
      <c r="M162" s="27"/>
      <c r="N162" s="27"/>
      <c r="O162" s="27"/>
      <c r="P162" s="2"/>
      <c r="Q162" s="31"/>
      <c r="R162" s="31"/>
    </row>
    <row r="163" spans="5:18" ht="16.5">
      <c r="E163" s="27"/>
      <c r="G163" s="27"/>
      <c r="H163" s="28"/>
      <c r="I163" s="28"/>
      <c r="J163" s="27"/>
      <c r="L163" s="27"/>
      <c r="M163" s="27"/>
      <c r="N163" s="27"/>
      <c r="O163" s="27"/>
      <c r="P163" s="2"/>
      <c r="Q163" s="31"/>
      <c r="R163" s="31"/>
    </row>
    <row r="164" spans="5:18" ht="16.5">
      <c r="E164" s="27"/>
      <c r="G164" s="27"/>
      <c r="H164" s="28"/>
      <c r="I164" s="28"/>
      <c r="J164" s="27"/>
      <c r="L164" s="27"/>
      <c r="M164" s="27"/>
      <c r="N164" s="27"/>
      <c r="O164" s="27"/>
      <c r="P164" s="2"/>
      <c r="Q164" s="31"/>
      <c r="R164" s="31"/>
    </row>
    <row r="165" spans="5:18" ht="16.5">
      <c r="E165" s="27"/>
      <c r="G165" s="27"/>
      <c r="H165" s="28"/>
      <c r="I165" s="28"/>
      <c r="J165" s="27"/>
      <c r="L165" s="27"/>
      <c r="M165" s="27"/>
      <c r="N165" s="27"/>
      <c r="O165" s="27"/>
      <c r="P165" s="2"/>
      <c r="Q165" s="31"/>
      <c r="R165" s="31"/>
    </row>
    <row r="166" spans="5:18" ht="16.5">
      <c r="E166" s="27"/>
      <c r="G166" s="27"/>
      <c r="H166" s="28"/>
      <c r="I166" s="28"/>
      <c r="J166" s="27"/>
      <c r="L166" s="27"/>
      <c r="M166" s="27"/>
      <c r="N166" s="27"/>
      <c r="O166" s="27"/>
      <c r="P166" s="2"/>
      <c r="Q166" s="31"/>
      <c r="R166" s="31"/>
    </row>
    <row r="167" spans="5:15" ht="16.5">
      <c r="E167" s="27"/>
      <c r="G167" s="27"/>
      <c r="H167" s="28"/>
      <c r="I167" s="28"/>
      <c r="J167" s="27"/>
      <c r="L167" s="27"/>
      <c r="M167" s="27"/>
      <c r="N167" s="27"/>
      <c r="O167" s="27"/>
    </row>
    <row r="168" spans="5:15" ht="16.5">
      <c r="E168" s="27"/>
      <c r="G168" s="27"/>
      <c r="H168" s="28"/>
      <c r="I168" s="28"/>
      <c r="J168" s="27"/>
      <c r="L168" s="27"/>
      <c r="M168" s="27"/>
      <c r="N168" s="27"/>
      <c r="O168" s="27"/>
    </row>
    <row r="169" spans="5:15" ht="16.5">
      <c r="E169" s="27"/>
      <c r="G169" s="27"/>
      <c r="H169" s="28"/>
      <c r="I169" s="28"/>
      <c r="J169" s="27"/>
      <c r="L169" s="27"/>
      <c r="M169" s="27"/>
      <c r="N169" s="27"/>
      <c r="O169" s="27"/>
    </row>
    <row r="170" spans="5:15" ht="16.5">
      <c r="E170" s="27"/>
      <c r="G170" s="27"/>
      <c r="H170" s="28"/>
      <c r="I170" s="28"/>
      <c r="J170" s="27"/>
      <c r="L170" s="27"/>
      <c r="M170" s="27"/>
      <c r="N170" s="27"/>
      <c r="O170" s="27"/>
    </row>
    <row r="171" spans="5:15" ht="16.5">
      <c r="E171" s="27"/>
      <c r="G171" s="27"/>
      <c r="H171" s="28"/>
      <c r="I171" s="28"/>
      <c r="J171" s="27"/>
      <c r="L171" s="27"/>
      <c r="M171" s="27"/>
      <c r="N171" s="27"/>
      <c r="O171" s="27"/>
    </row>
    <row r="172" spans="5:15" ht="16.5">
      <c r="E172" s="27"/>
      <c r="G172" s="27"/>
      <c r="H172" s="28"/>
      <c r="I172" s="28"/>
      <c r="J172" s="27"/>
      <c r="L172" s="27"/>
      <c r="M172" s="27"/>
      <c r="N172" s="27"/>
      <c r="O172" s="27"/>
    </row>
    <row r="173" spans="5:15" ht="16.5">
      <c r="E173" s="27"/>
      <c r="G173" s="27"/>
      <c r="H173" s="27"/>
      <c r="I173" s="27"/>
      <c r="J173" s="27"/>
      <c r="L173" s="27"/>
      <c r="M173" s="27"/>
      <c r="N173" s="27"/>
      <c r="O173" s="27"/>
    </row>
    <row r="174" spans="5:15" ht="16.5">
      <c r="E174" s="27"/>
      <c r="G174" s="27"/>
      <c r="H174" s="27"/>
      <c r="I174" s="27"/>
      <c r="J174" s="27"/>
      <c r="L174" s="27"/>
      <c r="M174" s="27"/>
      <c r="N174" s="27"/>
      <c r="O174" s="27"/>
    </row>
    <row r="175" spans="5:15" ht="16.5">
      <c r="E175" s="27"/>
      <c r="G175" s="27"/>
      <c r="H175" s="27"/>
      <c r="I175" s="27"/>
      <c r="J175" s="27"/>
      <c r="L175" s="27"/>
      <c r="M175" s="27"/>
      <c r="N175" s="27"/>
      <c r="O175" s="27"/>
    </row>
    <row r="176" spans="5:15" ht="16.5">
      <c r="E176" s="27"/>
      <c r="G176" s="27"/>
      <c r="H176" s="27"/>
      <c r="I176" s="27"/>
      <c r="J176" s="27"/>
      <c r="L176" s="27"/>
      <c r="M176" s="27"/>
      <c r="N176" s="27"/>
      <c r="O176" s="27"/>
    </row>
    <row r="177" spans="5:15" ht="16.5">
      <c r="E177" s="27"/>
      <c r="G177" s="27"/>
      <c r="H177" s="27"/>
      <c r="I177" s="27"/>
      <c r="J177" s="27"/>
      <c r="L177" s="27"/>
      <c r="M177" s="27"/>
      <c r="N177" s="27"/>
      <c r="O177" s="27"/>
    </row>
    <row r="178" spans="5:15" ht="16.5">
      <c r="E178" s="27"/>
      <c r="G178" s="27"/>
      <c r="H178" s="27"/>
      <c r="I178" s="27"/>
      <c r="J178" s="27"/>
      <c r="L178" s="27"/>
      <c r="M178" s="27"/>
      <c r="N178" s="27"/>
      <c r="O178" s="27"/>
    </row>
    <row r="179" spans="5:15" ht="16.5">
      <c r="E179" s="27"/>
      <c r="G179" s="27"/>
      <c r="H179" s="27"/>
      <c r="I179" s="27"/>
      <c r="J179" s="27"/>
      <c r="L179" s="27"/>
      <c r="M179" s="27"/>
      <c r="N179" s="27"/>
      <c r="O179" s="27"/>
    </row>
    <row r="180" spans="5:15" ht="16.5">
      <c r="E180" s="27"/>
      <c r="G180" s="27"/>
      <c r="H180" s="27"/>
      <c r="I180" s="27"/>
      <c r="J180" s="27"/>
      <c r="L180" s="27"/>
      <c r="M180" s="27"/>
      <c r="N180" s="27"/>
      <c r="O180" s="27"/>
    </row>
    <row r="181" spans="5:15" ht="16.5">
      <c r="E181" s="27"/>
      <c r="G181" s="27"/>
      <c r="H181" s="27"/>
      <c r="I181" s="27"/>
      <c r="J181" s="27"/>
      <c r="L181" s="27"/>
      <c r="M181" s="27"/>
      <c r="N181" s="27"/>
      <c r="O181" s="27"/>
    </row>
    <row r="182" spans="5:15" ht="16.5">
      <c r="E182" s="27"/>
      <c r="G182" s="27"/>
      <c r="H182" s="27"/>
      <c r="I182" s="27"/>
      <c r="J182" s="27"/>
      <c r="L182" s="27"/>
      <c r="M182" s="27"/>
      <c r="N182" s="27"/>
      <c r="O182" s="27"/>
    </row>
    <row r="183" spans="5:15" ht="16.5">
      <c r="E183" s="27"/>
      <c r="G183" s="27"/>
      <c r="H183" s="27"/>
      <c r="I183" s="27"/>
      <c r="J183" s="27"/>
      <c r="L183" s="27"/>
      <c r="M183" s="27"/>
      <c r="N183" s="27"/>
      <c r="O183" s="27"/>
    </row>
    <row r="184" spans="5:15" ht="16.5">
      <c r="E184" s="27"/>
      <c r="G184" s="27"/>
      <c r="H184" s="27"/>
      <c r="I184" s="27"/>
      <c r="J184" s="27"/>
      <c r="L184" s="27"/>
      <c r="M184" s="27"/>
      <c r="N184" s="27"/>
      <c r="O184" s="27"/>
    </row>
    <row r="185" spans="5:15" ht="16.5">
      <c r="E185" s="27"/>
      <c r="G185" s="27"/>
      <c r="H185" s="27"/>
      <c r="I185" s="27"/>
      <c r="J185" s="27"/>
      <c r="L185" s="27"/>
      <c r="M185" s="27"/>
      <c r="N185" s="27"/>
      <c r="O185" s="27"/>
    </row>
    <row r="186" spans="5:15" ht="16.5">
      <c r="E186" s="27"/>
      <c r="G186" s="27"/>
      <c r="H186" s="27"/>
      <c r="I186" s="27"/>
      <c r="J186" s="27"/>
      <c r="L186" s="27"/>
      <c r="M186" s="27"/>
      <c r="N186" s="27"/>
      <c r="O186" s="27"/>
    </row>
    <row r="187" spans="5:15" ht="16.5">
      <c r="E187" s="27"/>
      <c r="G187" s="27"/>
      <c r="H187" s="27"/>
      <c r="I187" s="27"/>
      <c r="J187" s="27"/>
      <c r="L187" s="27"/>
      <c r="M187" s="27"/>
      <c r="N187" s="27"/>
      <c r="O187" s="27"/>
    </row>
    <row r="188" spans="5:15" ht="16.5">
      <c r="E188" s="27"/>
      <c r="G188" s="27"/>
      <c r="H188" s="27"/>
      <c r="I188" s="27"/>
      <c r="J188" s="27"/>
      <c r="L188" s="27"/>
      <c r="M188" s="27"/>
      <c r="N188" s="27"/>
      <c r="O188" s="27"/>
    </row>
    <row r="189" spans="5:15" ht="16.5">
      <c r="E189" s="27"/>
      <c r="G189" s="27"/>
      <c r="H189" s="27"/>
      <c r="I189" s="27"/>
      <c r="J189" s="27"/>
      <c r="L189" s="27"/>
      <c r="M189" s="27"/>
      <c r="N189" s="27"/>
      <c r="O189" s="27"/>
    </row>
    <row r="190" spans="5:15" ht="16.5">
      <c r="E190" s="27"/>
      <c r="G190" s="27"/>
      <c r="H190" s="27"/>
      <c r="I190" s="27"/>
      <c r="J190" s="27"/>
      <c r="L190" s="27"/>
      <c r="M190" s="27"/>
      <c r="N190" s="27"/>
      <c r="O190" s="27"/>
    </row>
    <row r="191" spans="5:15" ht="16.5">
      <c r="E191" s="27"/>
      <c r="G191" s="27"/>
      <c r="H191" s="27"/>
      <c r="I191" s="27"/>
      <c r="J191" s="27"/>
      <c r="L191" s="27"/>
      <c r="M191" s="27"/>
      <c r="N191" s="27"/>
      <c r="O191" s="27"/>
    </row>
    <row r="192" spans="5:15" ht="16.5">
      <c r="E192" s="27"/>
      <c r="G192" s="27"/>
      <c r="H192" s="27"/>
      <c r="I192" s="27"/>
      <c r="J192" s="27"/>
      <c r="L192" s="27"/>
      <c r="M192" s="27"/>
      <c r="N192" s="27"/>
      <c r="O192" s="27"/>
    </row>
    <row r="193" spans="5:15" ht="16.5">
      <c r="E193" s="27"/>
      <c r="G193" s="27"/>
      <c r="H193" s="27"/>
      <c r="I193" s="27"/>
      <c r="J193" s="27"/>
      <c r="L193" s="27"/>
      <c r="M193" s="27"/>
      <c r="N193" s="27"/>
      <c r="O193" s="27"/>
    </row>
    <row r="194" spans="5:15" ht="16.5">
      <c r="E194" s="27"/>
      <c r="G194" s="27"/>
      <c r="H194" s="27"/>
      <c r="I194" s="27"/>
      <c r="J194" s="27"/>
      <c r="L194" s="27"/>
      <c r="M194" s="27"/>
      <c r="N194" s="27"/>
      <c r="O194" s="27"/>
    </row>
    <row r="195" spans="5:15" ht="16.5">
      <c r="E195" s="27"/>
      <c r="G195" s="27"/>
      <c r="H195" s="27"/>
      <c r="I195" s="27"/>
      <c r="J195" s="27"/>
      <c r="L195" s="27"/>
      <c r="M195" s="27"/>
      <c r="N195" s="27"/>
      <c r="O195" s="27"/>
    </row>
    <row r="196" spans="5:15" ht="16.5">
      <c r="E196" s="27"/>
      <c r="G196" s="27"/>
      <c r="H196" s="27"/>
      <c r="I196" s="27"/>
      <c r="J196" s="27"/>
      <c r="L196" s="27"/>
      <c r="M196" s="27"/>
      <c r="N196" s="27"/>
      <c r="O196" s="27"/>
    </row>
    <row r="197" spans="5:15" ht="16.5">
      <c r="E197" s="27"/>
      <c r="G197" s="27"/>
      <c r="H197" s="27"/>
      <c r="I197" s="27"/>
      <c r="J197" s="27"/>
      <c r="L197" s="27"/>
      <c r="M197" s="27"/>
      <c r="N197" s="27"/>
      <c r="O197" s="27"/>
    </row>
    <row r="198" spans="5:15" ht="16.5">
      <c r="E198" s="27"/>
      <c r="G198" s="27"/>
      <c r="H198" s="27"/>
      <c r="I198" s="27"/>
      <c r="J198" s="27"/>
      <c r="L198" s="27"/>
      <c r="M198" s="27"/>
      <c r="N198" s="27"/>
      <c r="O198" s="27"/>
    </row>
    <row r="199" spans="5:15" ht="16.5">
      <c r="E199" s="27"/>
      <c r="G199" s="27"/>
      <c r="H199" s="27"/>
      <c r="I199" s="27"/>
      <c r="J199" s="27"/>
      <c r="L199" s="27"/>
      <c r="M199" s="27"/>
      <c r="N199" s="27"/>
      <c r="O199" s="27"/>
    </row>
    <row r="200" spans="5:15" ht="16.5">
      <c r="E200" s="27"/>
      <c r="G200" s="27"/>
      <c r="H200" s="27"/>
      <c r="I200" s="27"/>
      <c r="J200" s="27"/>
      <c r="L200" s="27"/>
      <c r="M200" s="27"/>
      <c r="N200" s="27"/>
      <c r="O200" s="27"/>
    </row>
    <row r="201" spans="5:15" ht="16.5">
      <c r="E201" s="27"/>
      <c r="G201" s="27"/>
      <c r="H201" s="27"/>
      <c r="I201" s="27"/>
      <c r="J201" s="27"/>
      <c r="L201" s="27"/>
      <c r="M201" s="27"/>
      <c r="N201" s="27"/>
      <c r="O201" s="27"/>
    </row>
    <row r="202" spans="5:15" ht="16.5">
      <c r="E202" s="27"/>
      <c r="G202" s="27"/>
      <c r="H202" s="27"/>
      <c r="I202" s="27"/>
      <c r="J202" s="27"/>
      <c r="L202" s="27"/>
      <c r="M202" s="27"/>
      <c r="N202" s="27"/>
      <c r="O202" s="27"/>
    </row>
    <row r="203" spans="5:15" ht="16.5">
      <c r="E203" s="27"/>
      <c r="G203" s="27"/>
      <c r="H203" s="27"/>
      <c r="I203" s="27"/>
      <c r="J203" s="27"/>
      <c r="L203" s="27"/>
      <c r="M203" s="27"/>
      <c r="N203" s="27"/>
      <c r="O203" s="27"/>
    </row>
    <row r="204" spans="5:15" ht="16.5">
      <c r="E204" s="27"/>
      <c r="G204" s="27"/>
      <c r="H204" s="27"/>
      <c r="I204" s="27"/>
      <c r="J204" s="27"/>
      <c r="L204" s="27"/>
      <c r="M204" s="27"/>
      <c r="N204" s="27"/>
      <c r="O204" s="27"/>
    </row>
    <row r="205" spans="5:15" ht="16.5">
      <c r="E205" s="27"/>
      <c r="G205" s="27"/>
      <c r="H205" s="27"/>
      <c r="I205" s="27"/>
      <c r="J205" s="27"/>
      <c r="L205" s="27"/>
      <c r="M205" s="27"/>
      <c r="N205" s="27"/>
      <c r="O205" s="27"/>
    </row>
    <row r="206" spans="5:15" ht="16.5">
      <c r="E206" s="27"/>
      <c r="G206" s="27"/>
      <c r="H206" s="27"/>
      <c r="I206" s="27"/>
      <c r="J206" s="27"/>
      <c r="L206" s="27"/>
      <c r="M206" s="27"/>
      <c r="N206" s="27"/>
      <c r="O206" s="27"/>
    </row>
    <row r="207" spans="5:15" ht="16.5">
      <c r="E207" s="27"/>
      <c r="G207" s="27"/>
      <c r="H207" s="27"/>
      <c r="I207" s="27"/>
      <c r="J207" s="27"/>
      <c r="L207" s="27"/>
      <c r="M207" s="27"/>
      <c r="N207" s="27"/>
      <c r="O207" s="27"/>
    </row>
    <row r="208" spans="5:15" ht="16.5">
      <c r="E208" s="27"/>
      <c r="G208" s="27"/>
      <c r="H208" s="27"/>
      <c r="I208" s="27"/>
      <c r="J208" s="27"/>
      <c r="L208" s="27"/>
      <c r="M208" s="27"/>
      <c r="N208" s="27"/>
      <c r="O208" s="27"/>
    </row>
    <row r="209" spans="5:15" ht="16.5">
      <c r="E209" s="27"/>
      <c r="G209" s="27"/>
      <c r="H209" s="27"/>
      <c r="I209" s="27"/>
      <c r="J209" s="27"/>
      <c r="L209" s="27"/>
      <c r="M209" s="27"/>
      <c r="N209" s="27"/>
      <c r="O209" s="27"/>
    </row>
    <row r="210" spans="5:15" ht="16.5">
      <c r="E210" s="27"/>
      <c r="G210" s="27"/>
      <c r="H210" s="27"/>
      <c r="I210" s="27"/>
      <c r="J210" s="27"/>
      <c r="L210" s="27"/>
      <c r="M210" s="27"/>
      <c r="N210" s="27"/>
      <c r="O210" s="27"/>
    </row>
    <row r="211" spans="5:15" ht="16.5">
      <c r="E211" s="27"/>
      <c r="G211" s="27"/>
      <c r="H211" s="27"/>
      <c r="I211" s="27"/>
      <c r="J211" s="27"/>
      <c r="L211" s="27"/>
      <c r="M211" s="27"/>
      <c r="N211" s="27"/>
      <c r="O211" s="27"/>
    </row>
    <row r="212" spans="5:15" ht="16.5">
      <c r="E212" s="27"/>
      <c r="G212" s="27"/>
      <c r="H212" s="27"/>
      <c r="I212" s="27"/>
      <c r="J212" s="27"/>
      <c r="L212" s="27"/>
      <c r="M212" s="27"/>
      <c r="N212" s="27"/>
      <c r="O212" s="27"/>
    </row>
    <row r="213" spans="5:15" ht="16.5">
      <c r="E213" s="27"/>
      <c r="G213" s="27"/>
      <c r="H213" s="27"/>
      <c r="I213" s="27"/>
      <c r="J213" s="27"/>
      <c r="L213" s="27"/>
      <c r="M213" s="27"/>
      <c r="N213" s="27"/>
      <c r="O213" s="27"/>
    </row>
    <row r="214" spans="5:15" ht="16.5">
      <c r="E214" s="27"/>
      <c r="G214" s="27"/>
      <c r="H214" s="27"/>
      <c r="I214" s="27"/>
      <c r="J214" s="27"/>
      <c r="L214" s="27"/>
      <c r="M214" s="27"/>
      <c r="N214" s="27"/>
      <c r="O214" s="27"/>
    </row>
    <row r="215" spans="5:15" ht="16.5">
      <c r="E215" s="27"/>
      <c r="G215" s="27"/>
      <c r="H215" s="27"/>
      <c r="I215" s="27"/>
      <c r="J215" s="27"/>
      <c r="L215" s="27"/>
      <c r="M215" s="27"/>
      <c r="N215" s="27"/>
      <c r="O215" s="27"/>
    </row>
    <row r="216" spans="5:15" ht="16.5">
      <c r="E216" s="27"/>
      <c r="G216" s="27"/>
      <c r="H216" s="27"/>
      <c r="I216" s="27"/>
      <c r="J216" s="27"/>
      <c r="L216" s="27"/>
      <c r="M216" s="27"/>
      <c r="N216" s="27"/>
      <c r="O216" s="27"/>
    </row>
    <row r="217" spans="5:15" ht="16.5">
      <c r="E217" s="27"/>
      <c r="G217" s="27"/>
      <c r="H217" s="27"/>
      <c r="I217" s="27"/>
      <c r="J217" s="27"/>
      <c r="L217" s="27"/>
      <c r="M217" s="27"/>
      <c r="N217" s="27"/>
      <c r="O217" s="27"/>
    </row>
    <row r="218" spans="5:15" ht="16.5">
      <c r="E218" s="27"/>
      <c r="G218" s="27"/>
      <c r="H218" s="27"/>
      <c r="I218" s="27"/>
      <c r="J218" s="27"/>
      <c r="L218" s="27"/>
      <c r="M218" s="27"/>
      <c r="N218" s="27"/>
      <c r="O218" s="27"/>
    </row>
    <row r="219" spans="5:15" ht="16.5">
      <c r="E219" s="27"/>
      <c r="G219" s="27"/>
      <c r="H219" s="27"/>
      <c r="I219" s="27"/>
      <c r="J219" s="27"/>
      <c r="L219" s="27"/>
      <c r="M219" s="27"/>
      <c r="N219" s="27"/>
      <c r="O219" s="27"/>
    </row>
    <row r="220" spans="5:15" ht="16.5">
      <c r="E220" s="27"/>
      <c r="G220" s="27"/>
      <c r="H220" s="27"/>
      <c r="I220" s="27"/>
      <c r="J220" s="27"/>
      <c r="L220" s="27"/>
      <c r="M220" s="27"/>
      <c r="N220" s="27"/>
      <c r="O220" s="27"/>
    </row>
    <row r="221" spans="5:15" ht="16.5">
      <c r="E221" s="27"/>
      <c r="G221" s="27"/>
      <c r="H221" s="27"/>
      <c r="I221" s="27"/>
      <c r="J221" s="27"/>
      <c r="L221" s="27"/>
      <c r="M221" s="27"/>
      <c r="N221" s="27"/>
      <c r="O221" s="27"/>
    </row>
    <row r="222" spans="5:15" ht="16.5">
      <c r="E222" s="27"/>
      <c r="G222" s="27"/>
      <c r="H222" s="27"/>
      <c r="I222" s="27"/>
      <c r="J222" s="27"/>
      <c r="L222" s="27"/>
      <c r="M222" s="27"/>
      <c r="N222" s="27"/>
      <c r="O222" s="27"/>
    </row>
    <row r="223" spans="5:15" ht="16.5">
      <c r="E223" s="27"/>
      <c r="G223" s="27"/>
      <c r="H223" s="27"/>
      <c r="I223" s="27"/>
      <c r="J223" s="27"/>
      <c r="L223" s="27"/>
      <c r="M223" s="27"/>
      <c r="N223" s="27"/>
      <c r="O223" s="27"/>
    </row>
    <row r="224" spans="5:15" ht="16.5">
      <c r="E224" s="27"/>
      <c r="G224" s="27"/>
      <c r="H224" s="27"/>
      <c r="I224" s="27"/>
      <c r="J224" s="27"/>
      <c r="L224" s="27"/>
      <c r="M224" s="27"/>
      <c r="N224" s="27"/>
      <c r="O224" s="27"/>
    </row>
    <row r="225" spans="5:15" ht="16.5">
      <c r="E225" s="27"/>
      <c r="G225" s="27"/>
      <c r="H225" s="27"/>
      <c r="I225" s="27"/>
      <c r="J225" s="27"/>
      <c r="L225" s="27"/>
      <c r="M225" s="27"/>
      <c r="N225" s="27"/>
      <c r="O225" s="27"/>
    </row>
    <row r="226" spans="5:15" ht="16.5">
      <c r="E226" s="27"/>
      <c r="G226" s="27"/>
      <c r="H226" s="27"/>
      <c r="I226" s="27"/>
      <c r="J226" s="27"/>
      <c r="L226" s="27"/>
      <c r="M226" s="27"/>
      <c r="N226" s="27"/>
      <c r="O226" s="27"/>
    </row>
    <row r="227" spans="5:15" ht="16.5">
      <c r="E227" s="27"/>
      <c r="G227" s="27"/>
      <c r="H227" s="27"/>
      <c r="I227" s="27"/>
      <c r="J227" s="27"/>
      <c r="L227" s="27"/>
      <c r="M227" s="27"/>
      <c r="N227" s="27"/>
      <c r="O227" s="27"/>
    </row>
    <row r="228" spans="5:15" ht="16.5">
      <c r="E228" s="27"/>
      <c r="G228" s="27"/>
      <c r="H228" s="27"/>
      <c r="I228" s="27"/>
      <c r="J228" s="27"/>
      <c r="L228" s="27"/>
      <c r="M228" s="27"/>
      <c r="N228" s="27"/>
      <c r="O228" s="27"/>
    </row>
    <row r="229" spans="5:15" ht="16.5">
      <c r="E229" s="27"/>
      <c r="G229" s="27"/>
      <c r="H229" s="27"/>
      <c r="I229" s="27"/>
      <c r="J229" s="27"/>
      <c r="L229" s="27"/>
      <c r="M229" s="27"/>
      <c r="N229" s="27"/>
      <c r="O229" s="27"/>
    </row>
    <row r="230" spans="5:15" ht="16.5">
      <c r="E230" s="27"/>
      <c r="G230" s="27"/>
      <c r="H230" s="27"/>
      <c r="I230" s="27"/>
      <c r="J230" s="27"/>
      <c r="L230" s="27"/>
      <c r="M230" s="27"/>
      <c r="N230" s="27"/>
      <c r="O230" s="27"/>
    </row>
    <row r="231" spans="5:15" ht="16.5">
      <c r="E231" s="27"/>
      <c r="G231" s="27"/>
      <c r="H231" s="27"/>
      <c r="I231" s="27"/>
      <c r="J231" s="27"/>
      <c r="L231" s="27"/>
      <c r="M231" s="27"/>
      <c r="N231" s="27"/>
      <c r="O231" s="27"/>
    </row>
    <row r="232" spans="5:15" ht="16.5">
      <c r="E232" s="27"/>
      <c r="G232" s="27"/>
      <c r="H232" s="27"/>
      <c r="I232" s="27"/>
      <c r="J232" s="27"/>
      <c r="L232" s="27"/>
      <c r="M232" s="27"/>
      <c r="N232" s="27"/>
      <c r="O232" s="27"/>
    </row>
    <row r="233" spans="5:15" ht="16.5">
      <c r="E233" s="27"/>
      <c r="G233" s="27"/>
      <c r="H233" s="27"/>
      <c r="I233" s="27"/>
      <c r="J233" s="27"/>
      <c r="L233" s="27"/>
      <c r="M233" s="27"/>
      <c r="N233" s="27"/>
      <c r="O233" s="27"/>
    </row>
    <row r="234" spans="5:15" ht="16.5">
      <c r="E234" s="27"/>
      <c r="G234" s="27"/>
      <c r="H234" s="27"/>
      <c r="I234" s="27"/>
      <c r="J234" s="27"/>
      <c r="L234" s="27"/>
      <c r="M234" s="27"/>
      <c r="N234" s="27"/>
      <c r="O234" s="27"/>
    </row>
    <row r="235" spans="5:15" ht="16.5">
      <c r="E235" s="27"/>
      <c r="G235" s="27"/>
      <c r="H235" s="27"/>
      <c r="I235" s="27"/>
      <c r="J235" s="27"/>
      <c r="L235" s="27"/>
      <c r="M235" s="27"/>
      <c r="N235" s="27"/>
      <c r="O235" s="27"/>
    </row>
    <row r="236" spans="5:15" ht="16.5">
      <c r="E236" s="27"/>
      <c r="G236" s="27"/>
      <c r="H236" s="27"/>
      <c r="I236" s="27"/>
      <c r="J236" s="27"/>
      <c r="L236" s="27"/>
      <c r="M236" s="27"/>
      <c r="N236" s="27"/>
      <c r="O236" s="27"/>
    </row>
    <row r="237" spans="5:15" ht="16.5">
      <c r="E237" s="27"/>
      <c r="G237" s="27"/>
      <c r="H237" s="27"/>
      <c r="I237" s="27"/>
      <c r="J237" s="27"/>
      <c r="L237" s="27"/>
      <c r="M237" s="27"/>
      <c r="N237" s="27"/>
      <c r="O237" s="27"/>
    </row>
    <row r="238" spans="5:15" ht="16.5">
      <c r="E238" s="27"/>
      <c r="G238" s="27"/>
      <c r="H238" s="27"/>
      <c r="I238" s="27"/>
      <c r="J238" s="27"/>
      <c r="L238" s="27"/>
      <c r="M238" s="27"/>
      <c r="N238" s="27"/>
      <c r="O238" s="27"/>
    </row>
    <row r="239" spans="5:15" ht="16.5">
      <c r="E239" s="27"/>
      <c r="G239" s="27"/>
      <c r="H239" s="27"/>
      <c r="I239" s="27"/>
      <c r="J239" s="27"/>
      <c r="L239" s="27"/>
      <c r="M239" s="27"/>
      <c r="N239" s="27"/>
      <c r="O239" s="27"/>
    </row>
    <row r="240" spans="5:15" ht="16.5">
      <c r="E240" s="27"/>
      <c r="G240" s="27"/>
      <c r="H240" s="27"/>
      <c r="I240" s="27"/>
      <c r="J240" s="27"/>
      <c r="L240" s="27"/>
      <c r="M240" s="27"/>
      <c r="N240" s="27"/>
      <c r="O240" s="27"/>
    </row>
    <row r="241" spans="5:15" ht="16.5">
      <c r="E241" s="27"/>
      <c r="G241" s="27"/>
      <c r="H241" s="27"/>
      <c r="I241" s="27"/>
      <c r="J241" s="27"/>
      <c r="L241" s="27"/>
      <c r="M241" s="27"/>
      <c r="N241" s="27"/>
      <c r="O241" s="27"/>
    </row>
    <row r="242" spans="5:15" ht="16.5">
      <c r="E242" s="27"/>
      <c r="G242" s="27"/>
      <c r="H242" s="27"/>
      <c r="I242" s="27"/>
      <c r="J242" s="27"/>
      <c r="L242" s="27"/>
      <c r="M242" s="27"/>
      <c r="N242" s="27"/>
      <c r="O242" s="27"/>
    </row>
    <row r="243" spans="5:15" ht="16.5">
      <c r="E243" s="27"/>
      <c r="G243" s="27"/>
      <c r="H243" s="27"/>
      <c r="I243" s="27"/>
      <c r="J243" s="27"/>
      <c r="L243" s="27"/>
      <c r="M243" s="27"/>
      <c r="N243" s="27"/>
      <c r="O243" s="27"/>
    </row>
    <row r="244" spans="5:15" ht="16.5">
      <c r="E244" s="27"/>
      <c r="G244" s="27"/>
      <c r="H244" s="27"/>
      <c r="I244" s="27"/>
      <c r="J244" s="27"/>
      <c r="L244" s="27"/>
      <c r="M244" s="27"/>
      <c r="N244" s="27"/>
      <c r="O244" s="27"/>
    </row>
    <row r="245" spans="5:15" ht="16.5">
      <c r="E245" s="27"/>
      <c r="G245" s="27"/>
      <c r="H245" s="27"/>
      <c r="I245" s="27"/>
      <c r="J245" s="27"/>
      <c r="L245" s="27"/>
      <c r="M245" s="27"/>
      <c r="N245" s="27"/>
      <c r="O245" s="27"/>
    </row>
    <row r="246" spans="5:15" ht="16.5">
      <c r="E246" s="27"/>
      <c r="G246" s="27"/>
      <c r="H246" s="27"/>
      <c r="I246" s="27"/>
      <c r="J246" s="27"/>
      <c r="L246" s="27"/>
      <c r="M246" s="27"/>
      <c r="N246" s="27"/>
      <c r="O246" s="27"/>
    </row>
    <row r="247" spans="5:15" ht="16.5">
      <c r="E247" s="27"/>
      <c r="G247" s="27"/>
      <c r="H247" s="27"/>
      <c r="I247" s="27"/>
      <c r="J247" s="27"/>
      <c r="L247" s="27"/>
      <c r="M247" s="27"/>
      <c r="N247" s="27"/>
      <c r="O247" s="27"/>
    </row>
    <row r="248" spans="5:15" ht="16.5">
      <c r="E248" s="27"/>
      <c r="G248" s="27"/>
      <c r="H248" s="27"/>
      <c r="I248" s="27"/>
      <c r="J248" s="27"/>
      <c r="L248" s="27"/>
      <c r="M248" s="27"/>
      <c r="N248" s="27"/>
      <c r="O248" s="27"/>
    </row>
    <row r="249" spans="5:15" ht="16.5">
      <c r="E249" s="27"/>
      <c r="G249" s="27"/>
      <c r="H249" s="27"/>
      <c r="I249" s="27"/>
      <c r="J249" s="27"/>
      <c r="L249" s="27"/>
      <c r="M249" s="27"/>
      <c r="N249" s="27"/>
      <c r="O249" s="27"/>
    </row>
    <row r="250" spans="5:15" ht="16.5">
      <c r="E250" s="27"/>
      <c r="G250" s="27"/>
      <c r="H250" s="27"/>
      <c r="I250" s="27"/>
      <c r="J250" s="27"/>
      <c r="L250" s="27"/>
      <c r="M250" s="27"/>
      <c r="N250" s="27"/>
      <c r="O250" s="27"/>
    </row>
    <row r="251" spans="5:15" ht="16.5">
      <c r="E251" s="27"/>
      <c r="G251" s="27"/>
      <c r="H251" s="27"/>
      <c r="I251" s="27"/>
      <c r="J251" s="27"/>
      <c r="L251" s="27"/>
      <c r="M251" s="27"/>
      <c r="N251" s="27"/>
      <c r="O251" s="27"/>
    </row>
    <row r="252" spans="5:15" ht="16.5">
      <c r="E252" s="27"/>
      <c r="G252" s="27"/>
      <c r="H252" s="27"/>
      <c r="I252" s="27"/>
      <c r="J252" s="27"/>
      <c r="L252" s="27"/>
      <c r="M252" s="27"/>
      <c r="N252" s="27"/>
      <c r="O252" s="27"/>
    </row>
    <row r="253" spans="5:15" ht="16.5">
      <c r="E253" s="27"/>
      <c r="G253" s="27"/>
      <c r="H253" s="27"/>
      <c r="I253" s="27"/>
      <c r="J253" s="27"/>
      <c r="L253" s="27"/>
      <c r="M253" s="27"/>
      <c r="N253" s="27"/>
      <c r="O253" s="27"/>
    </row>
    <row r="254" spans="5:15" ht="16.5">
      <c r="E254" s="27"/>
      <c r="G254" s="27"/>
      <c r="H254" s="27"/>
      <c r="I254" s="27"/>
      <c r="J254" s="27"/>
      <c r="L254" s="27"/>
      <c r="M254" s="27"/>
      <c r="N254" s="27"/>
      <c r="O254" s="27"/>
    </row>
    <row r="255" spans="5:15" ht="16.5">
      <c r="E255" s="27"/>
      <c r="G255" s="27"/>
      <c r="H255" s="27"/>
      <c r="I255" s="27"/>
      <c r="J255" s="27"/>
      <c r="L255" s="27"/>
      <c r="M255" s="27"/>
      <c r="N255" s="27"/>
      <c r="O255" s="27"/>
    </row>
    <row r="256" spans="5:15" ht="16.5">
      <c r="E256" s="27"/>
      <c r="G256" s="27"/>
      <c r="H256" s="27"/>
      <c r="I256" s="27"/>
      <c r="J256" s="27"/>
      <c r="L256" s="27"/>
      <c r="M256" s="27"/>
      <c r="N256" s="27"/>
      <c r="O256" s="27"/>
    </row>
    <row r="257" spans="5:15" ht="16.5">
      <c r="E257" s="27"/>
      <c r="G257" s="27"/>
      <c r="H257" s="27"/>
      <c r="I257" s="27"/>
      <c r="J257" s="27"/>
      <c r="L257" s="27"/>
      <c r="M257" s="27"/>
      <c r="N257" s="27"/>
      <c r="O257" s="27"/>
    </row>
    <row r="258" spans="5:15" ht="16.5">
      <c r="E258" s="27"/>
      <c r="G258" s="27"/>
      <c r="H258" s="27"/>
      <c r="I258" s="27"/>
      <c r="J258" s="27"/>
      <c r="L258" s="27"/>
      <c r="M258" s="27"/>
      <c r="N258" s="27"/>
      <c r="O258" s="27"/>
    </row>
    <row r="259" spans="5:15" ht="16.5">
      <c r="E259" s="27"/>
      <c r="G259" s="27"/>
      <c r="H259" s="27"/>
      <c r="I259" s="27"/>
      <c r="J259" s="27"/>
      <c r="L259" s="27"/>
      <c r="M259" s="27"/>
      <c r="N259" s="27"/>
      <c r="O259" s="27"/>
    </row>
    <row r="260" spans="5:15" ht="16.5">
      <c r="E260" s="27"/>
      <c r="G260" s="27"/>
      <c r="H260" s="27"/>
      <c r="I260" s="27"/>
      <c r="J260" s="27"/>
      <c r="L260" s="27"/>
      <c r="M260" s="27"/>
      <c r="N260" s="27"/>
      <c r="O260" s="27"/>
    </row>
    <row r="261" spans="5:15" ht="16.5">
      <c r="E261" s="27"/>
      <c r="G261" s="27"/>
      <c r="H261" s="27"/>
      <c r="I261" s="27"/>
      <c r="J261" s="27"/>
      <c r="L261" s="27"/>
      <c r="M261" s="27"/>
      <c r="N261" s="27"/>
      <c r="O261" s="27"/>
    </row>
    <row r="262" spans="5:15" ht="16.5">
      <c r="E262" s="27"/>
      <c r="G262" s="27"/>
      <c r="H262" s="27"/>
      <c r="I262" s="27"/>
      <c r="J262" s="27"/>
      <c r="L262" s="27"/>
      <c r="M262" s="27"/>
      <c r="N262" s="27"/>
      <c r="O262" s="27"/>
    </row>
    <row r="263" spans="5:15" ht="16.5">
      <c r="E263" s="27"/>
      <c r="G263" s="27"/>
      <c r="H263" s="27"/>
      <c r="I263" s="27"/>
      <c r="J263" s="27"/>
      <c r="L263" s="27"/>
      <c r="M263" s="27"/>
      <c r="N263" s="27"/>
      <c r="O263" s="27"/>
    </row>
    <row r="264" spans="5:15" ht="16.5">
      <c r="E264" s="27"/>
      <c r="G264" s="27"/>
      <c r="H264" s="27"/>
      <c r="I264" s="27"/>
      <c r="J264" s="27"/>
      <c r="L264" s="27"/>
      <c r="M264" s="27"/>
      <c r="N264" s="27"/>
      <c r="O264" s="27"/>
    </row>
    <row r="265" spans="5:15" ht="16.5">
      <c r="E265" s="27"/>
      <c r="G265" s="27"/>
      <c r="H265" s="27"/>
      <c r="I265" s="27"/>
      <c r="J265" s="27"/>
      <c r="L265" s="27"/>
      <c r="M265" s="27"/>
      <c r="N265" s="27"/>
      <c r="O265" s="27"/>
    </row>
    <row r="266" spans="5:15" ht="16.5">
      <c r="E266" s="27"/>
      <c r="G266" s="27"/>
      <c r="H266" s="27"/>
      <c r="I266" s="27"/>
      <c r="J266" s="27"/>
      <c r="L266" s="27"/>
      <c r="M266" s="27"/>
      <c r="N266" s="27"/>
      <c r="O266" s="27"/>
    </row>
    <row r="267" spans="5:15" ht="16.5">
      <c r="E267" s="27"/>
      <c r="G267" s="27"/>
      <c r="H267" s="27"/>
      <c r="I267" s="27"/>
      <c r="J267" s="27"/>
      <c r="L267" s="27"/>
      <c r="M267" s="27"/>
      <c r="N267" s="27"/>
      <c r="O267" s="27"/>
    </row>
    <row r="268" spans="5:15" ht="16.5">
      <c r="E268" s="27"/>
      <c r="G268" s="27"/>
      <c r="H268" s="27"/>
      <c r="I268" s="27"/>
      <c r="J268" s="27"/>
      <c r="L268" s="27"/>
      <c r="M268" s="27"/>
      <c r="N268" s="27"/>
      <c r="O268" s="27"/>
    </row>
    <row r="269" spans="5:15" ht="16.5">
      <c r="E269" s="27"/>
      <c r="G269" s="27"/>
      <c r="H269" s="27"/>
      <c r="I269" s="27"/>
      <c r="J269" s="27"/>
      <c r="L269" s="27"/>
      <c r="M269" s="27"/>
      <c r="N269" s="27"/>
      <c r="O269" s="27"/>
    </row>
    <row r="270" spans="5:15" ht="16.5">
      <c r="E270" s="27"/>
      <c r="G270" s="27"/>
      <c r="H270" s="27"/>
      <c r="I270" s="27"/>
      <c r="J270" s="27"/>
      <c r="L270" s="27"/>
      <c r="M270" s="27"/>
      <c r="N270" s="27"/>
      <c r="O270" s="27"/>
    </row>
    <row r="271" spans="5:15" ht="16.5">
      <c r="E271" s="27"/>
      <c r="G271" s="27"/>
      <c r="H271" s="27"/>
      <c r="I271" s="27"/>
      <c r="J271" s="27"/>
      <c r="L271" s="27"/>
      <c r="M271" s="27"/>
      <c r="N271" s="27"/>
      <c r="O271" s="27"/>
    </row>
    <row r="272" spans="5:15" ht="16.5">
      <c r="E272" s="27"/>
      <c r="G272" s="27"/>
      <c r="H272" s="27"/>
      <c r="I272" s="27"/>
      <c r="J272" s="27"/>
      <c r="L272" s="27"/>
      <c r="M272" s="27"/>
      <c r="N272" s="27"/>
      <c r="O272" s="27"/>
    </row>
    <row r="273" spans="5:15" ht="16.5">
      <c r="E273" s="27"/>
      <c r="G273" s="27"/>
      <c r="H273" s="27"/>
      <c r="I273" s="27"/>
      <c r="J273" s="27"/>
      <c r="L273" s="27"/>
      <c r="M273" s="27"/>
      <c r="N273" s="27"/>
      <c r="O273" s="27"/>
    </row>
    <row r="274" spans="5:15" ht="16.5">
      <c r="E274" s="27"/>
      <c r="G274" s="27"/>
      <c r="H274" s="27"/>
      <c r="I274" s="27"/>
      <c r="J274" s="27"/>
      <c r="L274" s="27"/>
      <c r="M274" s="27"/>
      <c r="N274" s="27"/>
      <c r="O274" s="27"/>
    </row>
    <row r="275" spans="5:15" ht="16.5">
      <c r="E275" s="27"/>
      <c r="G275" s="27"/>
      <c r="H275" s="27"/>
      <c r="I275" s="27"/>
      <c r="J275" s="27"/>
      <c r="L275" s="27"/>
      <c r="M275" s="27"/>
      <c r="N275" s="27"/>
      <c r="O275" s="27"/>
    </row>
    <row r="276" spans="5:15" ht="16.5">
      <c r="E276" s="27"/>
      <c r="G276" s="27"/>
      <c r="H276" s="27"/>
      <c r="I276" s="27"/>
      <c r="J276" s="27"/>
      <c r="L276" s="27"/>
      <c r="M276" s="27"/>
      <c r="N276" s="27"/>
      <c r="O276" s="27"/>
    </row>
    <row r="277" spans="5:15" ht="16.5">
      <c r="E277" s="27"/>
      <c r="G277" s="27"/>
      <c r="H277" s="27"/>
      <c r="I277" s="27"/>
      <c r="J277" s="27"/>
      <c r="L277" s="27"/>
      <c r="M277" s="27"/>
      <c r="N277" s="27"/>
      <c r="O277" s="27"/>
    </row>
    <row r="278" spans="5:15" ht="16.5">
      <c r="E278" s="27"/>
      <c r="G278" s="27"/>
      <c r="H278" s="27"/>
      <c r="I278" s="27"/>
      <c r="J278" s="27"/>
      <c r="L278" s="27"/>
      <c r="M278" s="27"/>
      <c r="N278" s="27"/>
      <c r="O278" s="27"/>
    </row>
    <row r="279" spans="5:15" ht="16.5">
      <c r="E279" s="27"/>
      <c r="G279" s="27"/>
      <c r="H279" s="27"/>
      <c r="I279" s="27"/>
      <c r="J279" s="27"/>
      <c r="L279" s="27"/>
      <c r="M279" s="27"/>
      <c r="N279" s="27"/>
      <c r="O279" s="27"/>
    </row>
    <row r="280" spans="5:15" ht="16.5">
      <c r="E280" s="27"/>
      <c r="G280" s="27"/>
      <c r="H280" s="27"/>
      <c r="I280" s="27"/>
      <c r="J280" s="27"/>
      <c r="L280" s="27"/>
      <c r="M280" s="27"/>
      <c r="N280" s="27"/>
      <c r="O280" s="27"/>
    </row>
    <row r="281" spans="5:15" ht="16.5">
      <c r="E281" s="27"/>
      <c r="G281" s="27"/>
      <c r="H281" s="27"/>
      <c r="I281" s="27"/>
      <c r="J281" s="27"/>
      <c r="L281" s="27"/>
      <c r="M281" s="27"/>
      <c r="N281" s="27"/>
      <c r="O281" s="27"/>
    </row>
    <row r="282" spans="5:15" ht="16.5">
      <c r="E282" s="27"/>
      <c r="G282" s="27"/>
      <c r="H282" s="27"/>
      <c r="I282" s="27"/>
      <c r="J282" s="27"/>
      <c r="L282" s="27"/>
      <c r="M282" s="27"/>
      <c r="N282" s="27"/>
      <c r="O282" s="27"/>
    </row>
    <row r="283" spans="5:15" ht="16.5">
      <c r="E283" s="27"/>
      <c r="G283" s="27"/>
      <c r="H283" s="27"/>
      <c r="I283" s="27"/>
      <c r="J283" s="27"/>
      <c r="L283" s="27"/>
      <c r="M283" s="27"/>
      <c r="N283" s="27"/>
      <c r="O283" s="27"/>
    </row>
    <row r="284" spans="5:15" ht="16.5">
      <c r="E284" s="27"/>
      <c r="G284" s="27"/>
      <c r="H284" s="27"/>
      <c r="I284" s="27"/>
      <c r="J284" s="27"/>
      <c r="L284" s="27"/>
      <c r="M284" s="27"/>
      <c r="N284" s="27"/>
      <c r="O284" s="27"/>
    </row>
    <row r="285" spans="5:15" ht="16.5">
      <c r="E285" s="27"/>
      <c r="G285" s="27"/>
      <c r="H285" s="27"/>
      <c r="I285" s="27"/>
      <c r="J285" s="27"/>
      <c r="L285" s="27"/>
      <c r="M285" s="27"/>
      <c r="N285" s="27"/>
      <c r="O285" s="27"/>
    </row>
    <row r="286" spans="5:15" ht="16.5">
      <c r="E286" s="27"/>
      <c r="G286" s="27"/>
      <c r="H286" s="27"/>
      <c r="I286" s="27"/>
      <c r="J286" s="27"/>
      <c r="L286" s="27"/>
      <c r="M286" s="27"/>
      <c r="N286" s="27"/>
      <c r="O286" s="27"/>
    </row>
    <row r="287" spans="5:15" ht="16.5">
      <c r="E287" s="27"/>
      <c r="G287" s="27"/>
      <c r="H287" s="27"/>
      <c r="I287" s="27"/>
      <c r="J287" s="27"/>
      <c r="L287" s="27"/>
      <c r="M287" s="27"/>
      <c r="N287" s="27"/>
      <c r="O287" s="27"/>
    </row>
    <row r="288" spans="5:15" ht="16.5">
      <c r="E288" s="27"/>
      <c r="G288" s="27"/>
      <c r="H288" s="27"/>
      <c r="I288" s="27"/>
      <c r="J288" s="27"/>
      <c r="L288" s="27"/>
      <c r="M288" s="27"/>
      <c r="N288" s="27"/>
      <c r="O288" s="27"/>
    </row>
    <row r="289" spans="5:15" ht="16.5">
      <c r="E289" s="27"/>
      <c r="G289" s="27"/>
      <c r="H289" s="27"/>
      <c r="I289" s="27"/>
      <c r="J289" s="27"/>
      <c r="L289" s="27"/>
      <c r="M289" s="27"/>
      <c r="N289" s="27"/>
      <c r="O289" s="27"/>
    </row>
    <row r="290" spans="5:15" ht="16.5">
      <c r="E290" s="27"/>
      <c r="G290" s="27"/>
      <c r="H290" s="27"/>
      <c r="I290" s="27"/>
      <c r="J290" s="27"/>
      <c r="L290" s="27"/>
      <c r="M290" s="27"/>
      <c r="N290" s="27"/>
      <c r="O290" s="27"/>
    </row>
    <row r="291" spans="5:15" ht="16.5">
      <c r="E291" s="27"/>
      <c r="G291" s="27"/>
      <c r="H291" s="27"/>
      <c r="I291" s="27"/>
      <c r="J291" s="27"/>
      <c r="L291" s="27"/>
      <c r="M291" s="27"/>
      <c r="N291" s="27"/>
      <c r="O291" s="27"/>
    </row>
    <row r="292" spans="5:15" ht="16.5">
      <c r="E292" s="27"/>
      <c r="G292" s="27"/>
      <c r="H292" s="27"/>
      <c r="I292" s="27"/>
      <c r="J292" s="27"/>
      <c r="L292" s="27"/>
      <c r="M292" s="27"/>
      <c r="N292" s="27"/>
      <c r="O292" s="27"/>
    </row>
    <row r="293" spans="5:15" ht="16.5">
      <c r="E293" s="27"/>
      <c r="G293" s="27"/>
      <c r="H293" s="27"/>
      <c r="I293" s="27"/>
      <c r="J293" s="27"/>
      <c r="L293" s="27"/>
      <c r="M293" s="27"/>
      <c r="N293" s="27"/>
      <c r="O293" s="27"/>
    </row>
    <row r="294" spans="5:15" ht="16.5">
      <c r="E294" s="27"/>
      <c r="G294" s="27"/>
      <c r="H294" s="27"/>
      <c r="I294" s="27"/>
      <c r="J294" s="27"/>
      <c r="L294" s="27"/>
      <c r="M294" s="27"/>
      <c r="N294" s="27"/>
      <c r="O294" s="27"/>
    </row>
    <row r="295" spans="5:15" ht="16.5">
      <c r="E295" s="27"/>
      <c r="G295" s="27"/>
      <c r="H295" s="27"/>
      <c r="I295" s="27"/>
      <c r="J295" s="27"/>
      <c r="L295" s="27"/>
      <c r="M295" s="27"/>
      <c r="N295" s="27"/>
      <c r="O295" s="27"/>
    </row>
    <row r="296" spans="5:15" ht="16.5">
      <c r="E296" s="27"/>
      <c r="G296" s="27"/>
      <c r="H296" s="27"/>
      <c r="I296" s="27"/>
      <c r="J296" s="27"/>
      <c r="L296" s="27"/>
      <c r="M296" s="27"/>
      <c r="N296" s="27"/>
      <c r="O296" s="27"/>
    </row>
    <row r="297" spans="5:15" ht="16.5">
      <c r="E297" s="27"/>
      <c r="G297" s="27"/>
      <c r="H297" s="27"/>
      <c r="I297" s="27"/>
      <c r="J297" s="27"/>
      <c r="L297" s="27"/>
      <c r="M297" s="27"/>
      <c r="N297" s="27"/>
      <c r="O297" s="27"/>
    </row>
    <row r="298" spans="5:15" ht="16.5">
      <c r="E298" s="27"/>
      <c r="G298" s="27"/>
      <c r="H298" s="27"/>
      <c r="I298" s="27"/>
      <c r="J298" s="27"/>
      <c r="L298" s="27"/>
      <c r="M298" s="27"/>
      <c r="N298" s="27"/>
      <c r="O298" s="27"/>
    </row>
    <row r="299" spans="5:15" ht="16.5">
      <c r="E299" s="27"/>
      <c r="G299" s="27"/>
      <c r="H299" s="27"/>
      <c r="I299" s="27"/>
      <c r="J299" s="27"/>
      <c r="L299" s="27"/>
      <c r="M299" s="27"/>
      <c r="N299" s="27"/>
      <c r="O299" s="27"/>
    </row>
    <row r="300" spans="5:15" ht="16.5">
      <c r="E300" s="27"/>
      <c r="G300" s="27"/>
      <c r="H300" s="27"/>
      <c r="I300" s="27"/>
      <c r="J300" s="27"/>
      <c r="L300" s="27"/>
      <c r="M300" s="27"/>
      <c r="N300" s="27"/>
      <c r="O300" s="27"/>
    </row>
    <row r="301" spans="5:15" ht="16.5">
      <c r="E301" s="27"/>
      <c r="G301" s="27"/>
      <c r="H301" s="27"/>
      <c r="I301" s="27"/>
      <c r="J301" s="27"/>
      <c r="L301" s="27"/>
      <c r="M301" s="27"/>
      <c r="N301" s="27"/>
      <c r="O301" s="27"/>
    </row>
    <row r="302" spans="5:15" ht="16.5">
      <c r="E302" s="27"/>
      <c r="G302" s="27"/>
      <c r="H302" s="27"/>
      <c r="I302" s="27"/>
      <c r="J302" s="27"/>
      <c r="L302" s="27"/>
      <c r="M302" s="27"/>
      <c r="N302" s="27"/>
      <c r="O302" s="27"/>
    </row>
    <row r="303" spans="5:15" ht="16.5">
      <c r="E303" s="27"/>
      <c r="G303" s="27"/>
      <c r="H303" s="27"/>
      <c r="I303" s="27"/>
      <c r="J303" s="27"/>
      <c r="L303" s="27"/>
      <c r="M303" s="27"/>
      <c r="N303" s="27"/>
      <c r="O303" s="27"/>
    </row>
    <row r="304" spans="5:15" ht="16.5">
      <c r="E304" s="27"/>
      <c r="G304" s="27"/>
      <c r="H304" s="27"/>
      <c r="I304" s="27"/>
      <c r="J304" s="27"/>
      <c r="L304" s="27"/>
      <c r="M304" s="27"/>
      <c r="N304" s="27"/>
      <c r="O304" s="27"/>
    </row>
    <row r="305" spans="5:15" ht="16.5">
      <c r="E305" s="27"/>
      <c r="G305" s="27"/>
      <c r="H305" s="27"/>
      <c r="I305" s="27"/>
      <c r="J305" s="27"/>
      <c r="L305" s="27"/>
      <c r="M305" s="27"/>
      <c r="N305" s="27"/>
      <c r="O305" s="27"/>
    </row>
    <row r="306" spans="5:15" ht="16.5">
      <c r="E306" s="27"/>
      <c r="G306" s="27"/>
      <c r="H306" s="27"/>
      <c r="I306" s="27"/>
      <c r="J306" s="27"/>
      <c r="L306" s="27"/>
      <c r="M306" s="27"/>
      <c r="N306" s="27"/>
      <c r="O306" s="27"/>
    </row>
    <row r="307" spans="5:15" ht="16.5">
      <c r="E307" s="27"/>
      <c r="G307" s="27"/>
      <c r="H307" s="27"/>
      <c r="I307" s="27"/>
      <c r="J307" s="27"/>
      <c r="L307" s="27"/>
      <c r="M307" s="27"/>
      <c r="N307" s="27"/>
      <c r="O307" s="27"/>
    </row>
    <row r="308" spans="5:15" ht="16.5">
      <c r="E308" s="27"/>
      <c r="G308" s="27"/>
      <c r="H308" s="27"/>
      <c r="I308" s="27"/>
      <c r="J308" s="27"/>
      <c r="L308" s="27"/>
      <c r="M308" s="27"/>
      <c r="N308" s="27"/>
      <c r="O308" s="27"/>
    </row>
    <row r="309" spans="5:15" ht="16.5">
      <c r="E309" s="27"/>
      <c r="G309" s="27"/>
      <c r="H309" s="27"/>
      <c r="I309" s="27"/>
      <c r="J309" s="27"/>
      <c r="L309" s="27"/>
      <c r="M309" s="27"/>
      <c r="N309" s="27"/>
      <c r="O309" s="27"/>
    </row>
    <row r="310" spans="5:15" ht="16.5">
      <c r="E310" s="27"/>
      <c r="G310" s="27"/>
      <c r="H310" s="27"/>
      <c r="I310" s="27"/>
      <c r="J310" s="27"/>
      <c r="L310" s="27"/>
      <c r="M310" s="27"/>
      <c r="N310" s="27"/>
      <c r="O310" s="27"/>
    </row>
    <row r="311" spans="5:15" ht="16.5">
      <c r="E311" s="27"/>
      <c r="G311" s="27"/>
      <c r="H311" s="27"/>
      <c r="I311" s="27"/>
      <c r="J311" s="27"/>
      <c r="L311" s="27"/>
      <c r="M311" s="27"/>
      <c r="N311" s="27"/>
      <c r="O311" s="27"/>
    </row>
    <row r="312" spans="5:15" ht="16.5">
      <c r="E312" s="27"/>
      <c r="G312" s="27"/>
      <c r="H312" s="27"/>
      <c r="I312" s="27"/>
      <c r="J312" s="27"/>
      <c r="L312" s="27"/>
      <c r="M312" s="27"/>
      <c r="N312" s="27"/>
      <c r="O312" s="27"/>
    </row>
    <row r="313" spans="5:15" ht="16.5">
      <c r="E313" s="27"/>
      <c r="G313" s="27"/>
      <c r="H313" s="27"/>
      <c r="I313" s="27"/>
      <c r="J313" s="27"/>
      <c r="L313" s="27"/>
      <c r="M313" s="27"/>
      <c r="N313" s="27"/>
      <c r="O313" s="27"/>
    </row>
    <row r="314" spans="5:15" ht="16.5">
      <c r="E314" s="27"/>
      <c r="G314" s="27"/>
      <c r="H314" s="27"/>
      <c r="I314" s="27"/>
      <c r="J314" s="27"/>
      <c r="L314" s="27"/>
      <c r="M314" s="27"/>
      <c r="N314" s="27"/>
      <c r="O314" s="27"/>
    </row>
    <row r="315" spans="5:15" ht="16.5">
      <c r="E315" s="27"/>
      <c r="G315" s="27"/>
      <c r="H315" s="27"/>
      <c r="I315" s="27"/>
      <c r="J315" s="27"/>
      <c r="L315" s="27"/>
      <c r="M315" s="27"/>
      <c r="N315" s="27"/>
      <c r="O315" s="27"/>
    </row>
    <row r="316" spans="5:15" ht="16.5">
      <c r="E316" s="27"/>
      <c r="G316" s="27"/>
      <c r="H316" s="27"/>
      <c r="I316" s="27"/>
      <c r="J316" s="27"/>
      <c r="L316" s="27"/>
      <c r="M316" s="27"/>
      <c r="N316" s="27"/>
      <c r="O316" s="27"/>
    </row>
    <row r="317" spans="5:15" ht="16.5">
      <c r="E317" s="27"/>
      <c r="G317" s="27"/>
      <c r="H317" s="27"/>
      <c r="I317" s="27"/>
      <c r="J317" s="27"/>
      <c r="L317" s="27"/>
      <c r="M317" s="27"/>
      <c r="N317" s="27"/>
      <c r="O317" s="27"/>
    </row>
    <row r="318" spans="5:15" ht="16.5">
      <c r="E318" s="27"/>
      <c r="G318" s="27"/>
      <c r="H318" s="27"/>
      <c r="I318" s="27"/>
      <c r="J318" s="27"/>
      <c r="L318" s="27"/>
      <c r="M318" s="27"/>
      <c r="N318" s="27"/>
      <c r="O318" s="27"/>
    </row>
    <row r="319" spans="5:15" ht="16.5">
      <c r="E319" s="27"/>
      <c r="G319" s="27"/>
      <c r="H319" s="27"/>
      <c r="I319" s="27"/>
      <c r="J319" s="27"/>
      <c r="L319" s="27"/>
      <c r="M319" s="27"/>
      <c r="N319" s="27"/>
      <c r="O319" s="27"/>
    </row>
    <row r="320" spans="5:15" ht="16.5">
      <c r="E320" s="27"/>
      <c r="G320" s="27"/>
      <c r="H320" s="27"/>
      <c r="I320" s="27"/>
      <c r="J320" s="27"/>
      <c r="L320" s="27"/>
      <c r="M320" s="27"/>
      <c r="N320" s="27"/>
      <c r="O320" s="27"/>
    </row>
    <row r="321" spans="5:15" ht="16.5">
      <c r="E321" s="27"/>
      <c r="G321" s="27"/>
      <c r="H321" s="27"/>
      <c r="I321" s="27"/>
      <c r="J321" s="27"/>
      <c r="L321" s="27"/>
      <c r="M321" s="27"/>
      <c r="N321" s="27"/>
      <c r="O321" s="27"/>
    </row>
    <row r="322" spans="5:15" ht="16.5">
      <c r="E322" s="27"/>
      <c r="G322" s="27"/>
      <c r="H322" s="27"/>
      <c r="I322" s="27"/>
      <c r="J322" s="27"/>
      <c r="L322" s="27"/>
      <c r="M322" s="27"/>
      <c r="N322" s="27"/>
      <c r="O322" s="27"/>
    </row>
    <row r="323" spans="5:15" ht="16.5">
      <c r="E323" s="27"/>
      <c r="G323" s="27"/>
      <c r="H323" s="27"/>
      <c r="I323" s="27"/>
      <c r="J323" s="27"/>
      <c r="L323" s="27"/>
      <c r="M323" s="27"/>
      <c r="N323" s="27"/>
      <c r="O323" s="27"/>
    </row>
    <row r="324" spans="5:15" ht="16.5">
      <c r="E324" s="27"/>
      <c r="G324" s="27"/>
      <c r="H324" s="27"/>
      <c r="I324" s="27"/>
      <c r="J324" s="27"/>
      <c r="L324" s="27"/>
      <c r="M324" s="27"/>
      <c r="N324" s="27"/>
      <c r="O324" s="27"/>
    </row>
    <row r="325" spans="5:15" ht="16.5">
      <c r="E325" s="27"/>
      <c r="G325" s="27"/>
      <c r="H325" s="27"/>
      <c r="I325" s="27"/>
      <c r="J325" s="27"/>
      <c r="L325" s="27"/>
      <c r="M325" s="27"/>
      <c r="N325" s="27"/>
      <c r="O325" s="27"/>
    </row>
    <row r="326" spans="5:15" ht="16.5">
      <c r="E326" s="27"/>
      <c r="G326" s="27"/>
      <c r="H326" s="27"/>
      <c r="I326" s="27"/>
      <c r="J326" s="27"/>
      <c r="L326" s="27"/>
      <c r="M326" s="27"/>
      <c r="N326" s="27"/>
      <c r="O326" s="27"/>
    </row>
    <row r="327" spans="5:15" ht="16.5">
      <c r="E327" s="27"/>
      <c r="G327" s="27"/>
      <c r="H327" s="27"/>
      <c r="I327" s="27"/>
      <c r="J327" s="27"/>
      <c r="L327" s="27"/>
      <c r="M327" s="27"/>
      <c r="N327" s="27"/>
      <c r="O327" s="27"/>
    </row>
    <row r="328" spans="5:15" ht="16.5">
      <c r="E328" s="27"/>
      <c r="G328" s="27"/>
      <c r="H328" s="27"/>
      <c r="I328" s="27"/>
      <c r="J328" s="27"/>
      <c r="L328" s="27"/>
      <c r="M328" s="27"/>
      <c r="N328" s="27"/>
      <c r="O328" s="27"/>
    </row>
    <row r="329" spans="5:15" ht="16.5">
      <c r="E329" s="27"/>
      <c r="G329" s="27"/>
      <c r="H329" s="27"/>
      <c r="I329" s="27"/>
      <c r="J329" s="27"/>
      <c r="L329" s="27"/>
      <c r="M329" s="27"/>
      <c r="N329" s="27"/>
      <c r="O329" s="27"/>
    </row>
    <row r="330" spans="5:15" ht="16.5">
      <c r="E330" s="27"/>
      <c r="G330" s="27"/>
      <c r="H330" s="27"/>
      <c r="I330" s="27"/>
      <c r="J330" s="27"/>
      <c r="L330" s="27"/>
      <c r="M330" s="27"/>
      <c r="N330" s="27"/>
      <c r="O330" s="27"/>
    </row>
    <row r="331" spans="5:15" ht="16.5">
      <c r="E331" s="27"/>
      <c r="G331" s="27"/>
      <c r="H331" s="27"/>
      <c r="I331" s="27"/>
      <c r="J331" s="27"/>
      <c r="L331" s="27"/>
      <c r="M331" s="27"/>
      <c r="N331" s="27"/>
      <c r="O331" s="27"/>
    </row>
    <row r="332" spans="5:15" ht="16.5">
      <c r="E332" s="27"/>
      <c r="G332" s="27"/>
      <c r="H332" s="27"/>
      <c r="I332" s="27"/>
      <c r="J332" s="27"/>
      <c r="L332" s="27"/>
      <c r="M332" s="27"/>
      <c r="N332" s="27"/>
      <c r="O332" s="27"/>
    </row>
    <row r="333" spans="5:15" ht="16.5">
      <c r="E333" s="27"/>
      <c r="G333" s="27"/>
      <c r="H333" s="27"/>
      <c r="I333" s="27"/>
      <c r="J333" s="27"/>
      <c r="L333" s="27"/>
      <c r="M333" s="27"/>
      <c r="N333" s="27"/>
      <c r="O333" s="27"/>
    </row>
    <row r="334" spans="5:15" ht="16.5">
      <c r="E334" s="27"/>
      <c r="G334" s="27"/>
      <c r="H334" s="27"/>
      <c r="I334" s="27"/>
      <c r="J334" s="27"/>
      <c r="L334" s="27"/>
      <c r="M334" s="27"/>
      <c r="N334" s="27"/>
      <c r="O334" s="27"/>
    </row>
    <row r="335" spans="5:15" ht="16.5">
      <c r="E335" s="27"/>
      <c r="G335" s="27"/>
      <c r="H335" s="27"/>
      <c r="I335" s="27"/>
      <c r="J335" s="27"/>
      <c r="L335" s="27"/>
      <c r="M335" s="27"/>
      <c r="N335" s="27"/>
      <c r="O335" s="27"/>
    </row>
    <row r="336" spans="5:15" ht="16.5">
      <c r="E336" s="27"/>
      <c r="G336" s="27"/>
      <c r="H336" s="27"/>
      <c r="I336" s="27"/>
      <c r="J336" s="27"/>
      <c r="L336" s="27"/>
      <c r="M336" s="27"/>
      <c r="N336" s="27"/>
      <c r="O336" s="27"/>
    </row>
    <row r="337" spans="5:15" ht="16.5">
      <c r="E337" s="27"/>
      <c r="G337" s="27"/>
      <c r="H337" s="27"/>
      <c r="I337" s="27"/>
      <c r="J337" s="27"/>
      <c r="L337" s="27"/>
      <c r="M337" s="27"/>
      <c r="N337" s="27"/>
      <c r="O337" s="27"/>
    </row>
    <row r="338" spans="5:15" ht="16.5">
      <c r="E338" s="27"/>
      <c r="G338" s="27"/>
      <c r="H338" s="27"/>
      <c r="I338" s="27"/>
      <c r="J338" s="27"/>
      <c r="L338" s="27"/>
      <c r="M338" s="27"/>
      <c r="N338" s="27"/>
      <c r="O338" s="27"/>
    </row>
    <row r="339" spans="5:15" ht="16.5">
      <c r="E339" s="27"/>
      <c r="G339" s="27"/>
      <c r="H339" s="27"/>
      <c r="I339" s="27"/>
      <c r="J339" s="27"/>
      <c r="L339" s="27"/>
      <c r="M339" s="27"/>
      <c r="N339" s="27"/>
      <c r="O339" s="27"/>
    </row>
    <row r="340" spans="5:15" ht="16.5">
      <c r="E340" s="27"/>
      <c r="G340" s="27"/>
      <c r="H340" s="27"/>
      <c r="I340" s="27"/>
      <c r="J340" s="27"/>
      <c r="L340" s="27"/>
      <c r="M340" s="27"/>
      <c r="N340" s="27"/>
      <c r="O340" s="27"/>
    </row>
    <row r="341" spans="5:15" ht="16.5">
      <c r="E341" s="27"/>
      <c r="G341" s="27"/>
      <c r="H341" s="27"/>
      <c r="I341" s="27"/>
      <c r="J341" s="27"/>
      <c r="L341" s="27"/>
      <c r="M341" s="27"/>
      <c r="N341" s="27"/>
      <c r="O341" s="27"/>
    </row>
    <row r="342" spans="5:15" ht="16.5">
      <c r="E342" s="27"/>
      <c r="G342" s="27"/>
      <c r="H342" s="27"/>
      <c r="I342" s="27"/>
      <c r="J342" s="27"/>
      <c r="L342" s="27"/>
      <c r="M342" s="27"/>
      <c r="N342" s="27"/>
      <c r="O342" s="27"/>
    </row>
    <row r="343" spans="5:15" ht="16.5">
      <c r="E343" s="27"/>
      <c r="G343" s="27"/>
      <c r="H343" s="27"/>
      <c r="I343" s="27"/>
      <c r="J343" s="27"/>
      <c r="L343" s="27"/>
      <c r="M343" s="27"/>
      <c r="N343" s="27"/>
      <c r="O343" s="27"/>
    </row>
    <row r="344" spans="5:15" ht="16.5">
      <c r="E344" s="27"/>
      <c r="G344" s="27"/>
      <c r="H344" s="27"/>
      <c r="I344" s="27"/>
      <c r="J344" s="27"/>
      <c r="L344" s="27"/>
      <c r="M344" s="27"/>
      <c r="N344" s="27"/>
      <c r="O344" s="27"/>
    </row>
    <row r="345" spans="5:15" ht="16.5">
      <c r="E345" s="27"/>
      <c r="G345" s="27"/>
      <c r="H345" s="27"/>
      <c r="I345" s="27"/>
      <c r="J345" s="27"/>
      <c r="L345" s="27"/>
      <c r="M345" s="27"/>
      <c r="N345" s="27"/>
      <c r="O345" s="27"/>
    </row>
    <row r="346" spans="5:15" ht="16.5">
      <c r="E346" s="27"/>
      <c r="G346" s="27"/>
      <c r="H346" s="27"/>
      <c r="I346" s="27"/>
      <c r="J346" s="27"/>
      <c r="L346" s="27"/>
      <c r="M346" s="27"/>
      <c r="N346" s="27"/>
      <c r="O346" s="27"/>
    </row>
    <row r="347" spans="5:15" ht="16.5">
      <c r="E347" s="27"/>
      <c r="G347" s="27"/>
      <c r="H347" s="27"/>
      <c r="I347" s="27"/>
      <c r="J347" s="27"/>
      <c r="L347" s="27"/>
      <c r="M347" s="27"/>
      <c r="N347" s="27"/>
      <c r="O347" s="27"/>
    </row>
    <row r="348" spans="5:15" ht="16.5">
      <c r="E348" s="27"/>
      <c r="G348" s="27"/>
      <c r="H348" s="27"/>
      <c r="I348" s="27"/>
      <c r="J348" s="27"/>
      <c r="L348" s="27"/>
      <c r="M348" s="27"/>
      <c r="N348" s="27"/>
      <c r="O348" s="27"/>
    </row>
    <row r="349" spans="5:15" ht="16.5">
      <c r="E349" s="27"/>
      <c r="G349" s="27"/>
      <c r="H349" s="27"/>
      <c r="I349" s="27"/>
      <c r="J349" s="27"/>
      <c r="L349" s="27"/>
      <c r="M349" s="27"/>
      <c r="N349" s="27"/>
      <c r="O349" s="27"/>
    </row>
    <row r="350" spans="5:15" ht="16.5">
      <c r="E350" s="27"/>
      <c r="G350" s="27"/>
      <c r="H350" s="27"/>
      <c r="I350" s="27"/>
      <c r="J350" s="27"/>
      <c r="L350" s="27"/>
      <c r="M350" s="27"/>
      <c r="N350" s="27"/>
      <c r="O350" s="27"/>
    </row>
    <row r="351" spans="5:15" ht="16.5">
      <c r="E351" s="27"/>
      <c r="G351" s="27"/>
      <c r="H351" s="27"/>
      <c r="I351" s="27"/>
      <c r="J351" s="27"/>
      <c r="L351" s="27"/>
      <c r="M351" s="27"/>
      <c r="N351" s="27"/>
      <c r="O351" s="27"/>
    </row>
    <row r="352" spans="5:15" ht="16.5">
      <c r="E352" s="27"/>
      <c r="G352" s="27"/>
      <c r="H352" s="27"/>
      <c r="I352" s="27"/>
      <c r="J352" s="27"/>
      <c r="L352" s="27"/>
      <c r="M352" s="27"/>
      <c r="N352" s="27"/>
      <c r="O352" s="27"/>
    </row>
    <row r="353" spans="5:15" ht="16.5">
      <c r="E353" s="27"/>
      <c r="G353" s="27"/>
      <c r="H353" s="27"/>
      <c r="I353" s="27"/>
      <c r="J353" s="27"/>
      <c r="L353" s="27"/>
      <c r="M353" s="27"/>
      <c r="N353" s="27"/>
      <c r="O353" s="27"/>
    </row>
    <row r="354" spans="5:15" ht="16.5">
      <c r="E354" s="27"/>
      <c r="G354" s="27"/>
      <c r="H354" s="27"/>
      <c r="I354" s="27"/>
      <c r="J354" s="27"/>
      <c r="L354" s="27"/>
      <c r="M354" s="27"/>
      <c r="N354" s="27"/>
      <c r="O354" s="27"/>
    </row>
    <row r="355" spans="5:15" ht="16.5">
      <c r="E355" s="27"/>
      <c r="G355" s="27"/>
      <c r="H355" s="27"/>
      <c r="I355" s="27"/>
      <c r="J355" s="27"/>
      <c r="L355" s="27"/>
      <c r="M355" s="27"/>
      <c r="N355" s="27"/>
      <c r="O355" s="27"/>
    </row>
    <row r="356" spans="5:15" ht="16.5">
      <c r="E356" s="27"/>
      <c r="G356" s="27"/>
      <c r="H356" s="27"/>
      <c r="I356" s="27"/>
      <c r="J356" s="27"/>
      <c r="L356" s="27"/>
      <c r="M356" s="27"/>
      <c r="N356" s="27"/>
      <c r="O356" s="27"/>
    </row>
    <row r="357" spans="5:15" ht="16.5">
      <c r="E357" s="27"/>
      <c r="G357" s="27"/>
      <c r="H357" s="27"/>
      <c r="I357" s="27"/>
      <c r="J357" s="27"/>
      <c r="L357" s="27"/>
      <c r="M357" s="27"/>
      <c r="N357" s="27"/>
      <c r="O357" s="27"/>
    </row>
    <row r="358" spans="5:15" ht="16.5">
      <c r="E358" s="27"/>
      <c r="G358" s="27"/>
      <c r="H358" s="27"/>
      <c r="I358" s="27"/>
      <c r="J358" s="27"/>
      <c r="L358" s="27"/>
      <c r="M358" s="27"/>
      <c r="N358" s="27"/>
      <c r="O358" s="27"/>
    </row>
    <row r="359" spans="5:15" ht="16.5">
      <c r="E359" s="27"/>
      <c r="G359" s="27"/>
      <c r="H359" s="27"/>
      <c r="I359" s="27"/>
      <c r="J359" s="27"/>
      <c r="L359" s="27"/>
      <c r="M359" s="27"/>
      <c r="N359" s="27"/>
      <c r="O359" s="27"/>
    </row>
    <row r="360" spans="5:15" ht="16.5">
      <c r="E360" s="27"/>
      <c r="G360" s="27"/>
      <c r="H360" s="27"/>
      <c r="I360" s="27"/>
      <c r="J360" s="27"/>
      <c r="L360" s="27"/>
      <c r="M360" s="27"/>
      <c r="N360" s="27"/>
      <c r="O360" s="27"/>
    </row>
    <row r="361" spans="5:15" ht="16.5">
      <c r="E361" s="27"/>
      <c r="G361" s="27"/>
      <c r="H361" s="27"/>
      <c r="I361" s="27"/>
      <c r="J361" s="27"/>
      <c r="L361" s="27"/>
      <c r="M361" s="27"/>
      <c r="N361" s="27"/>
      <c r="O361" s="27"/>
    </row>
    <row r="362" spans="5:15" ht="16.5">
      <c r="E362" s="27"/>
      <c r="G362" s="27"/>
      <c r="H362" s="27"/>
      <c r="I362" s="27"/>
      <c r="J362" s="27"/>
      <c r="L362" s="27"/>
      <c r="M362" s="27"/>
      <c r="N362" s="27"/>
      <c r="O362" s="27"/>
    </row>
    <row r="363" spans="5:15" ht="16.5">
      <c r="E363" s="27"/>
      <c r="G363" s="27"/>
      <c r="H363" s="27"/>
      <c r="I363" s="27"/>
      <c r="J363" s="27"/>
      <c r="L363" s="27"/>
      <c r="M363" s="27"/>
      <c r="N363" s="27"/>
      <c r="O363" s="27"/>
    </row>
    <row r="364" spans="5:15" ht="16.5">
      <c r="E364" s="27"/>
      <c r="G364" s="27"/>
      <c r="H364" s="27"/>
      <c r="I364" s="27"/>
      <c r="J364" s="27"/>
      <c r="L364" s="27"/>
      <c r="M364" s="27"/>
      <c r="N364" s="27"/>
      <c r="O364" s="27"/>
    </row>
    <row r="365" spans="5:15" ht="16.5">
      <c r="E365" s="27"/>
      <c r="G365" s="27"/>
      <c r="H365" s="27"/>
      <c r="I365" s="27"/>
      <c r="J365" s="27"/>
      <c r="L365" s="27"/>
      <c r="M365" s="27"/>
      <c r="N365" s="27"/>
      <c r="O365" s="27"/>
    </row>
    <row r="366" spans="5:15" ht="16.5">
      <c r="E366" s="27"/>
      <c r="G366" s="27"/>
      <c r="H366" s="27"/>
      <c r="I366" s="27"/>
      <c r="J366" s="27"/>
      <c r="L366" s="27"/>
      <c r="M366" s="27"/>
      <c r="N366" s="27"/>
      <c r="O366" s="27"/>
    </row>
    <row r="367" spans="5:15" ht="16.5">
      <c r="E367" s="27"/>
      <c r="G367" s="27"/>
      <c r="H367" s="27"/>
      <c r="I367" s="27"/>
      <c r="J367" s="27"/>
      <c r="L367" s="27"/>
      <c r="M367" s="27"/>
      <c r="N367" s="27"/>
      <c r="O367" s="27"/>
    </row>
    <row r="368" spans="5:15" ht="16.5">
      <c r="E368" s="27"/>
      <c r="G368" s="27"/>
      <c r="H368" s="27"/>
      <c r="I368" s="27"/>
      <c r="J368" s="27"/>
      <c r="L368" s="27"/>
      <c r="M368" s="27"/>
      <c r="N368" s="27"/>
      <c r="O368" s="27"/>
    </row>
    <row r="369" spans="5:15" ht="16.5">
      <c r="E369" s="27"/>
      <c r="G369" s="27"/>
      <c r="H369" s="27"/>
      <c r="I369" s="27"/>
      <c r="J369" s="27"/>
      <c r="L369" s="27"/>
      <c r="M369" s="27"/>
      <c r="N369" s="27"/>
      <c r="O369" s="27"/>
    </row>
    <row r="370" spans="5:15" ht="16.5">
      <c r="E370" s="27"/>
      <c r="G370" s="27"/>
      <c r="H370" s="27"/>
      <c r="I370" s="27"/>
      <c r="J370" s="27"/>
      <c r="L370" s="27"/>
      <c r="M370" s="27"/>
      <c r="N370" s="27"/>
      <c r="O370" s="27"/>
    </row>
    <row r="371" spans="5:15" ht="16.5">
      <c r="E371" s="27"/>
      <c r="G371" s="27"/>
      <c r="H371" s="27"/>
      <c r="I371" s="27"/>
      <c r="J371" s="27"/>
      <c r="L371" s="27"/>
      <c r="M371" s="27"/>
      <c r="N371" s="27"/>
      <c r="O371" s="27"/>
    </row>
    <row r="372" spans="8:15" ht="16.5">
      <c r="H372" s="27"/>
      <c r="I372" s="27"/>
      <c r="J372" s="27"/>
      <c r="L372" s="27"/>
      <c r="M372" s="27"/>
      <c r="N372" s="27"/>
      <c r="O372" s="27"/>
    </row>
    <row r="373" spans="8:15" ht="16.5">
      <c r="H373" s="27"/>
      <c r="I373" s="27"/>
      <c r="J373" s="27"/>
      <c r="L373" s="27"/>
      <c r="M373" s="27"/>
      <c r="N373" s="27"/>
      <c r="O373" s="27"/>
    </row>
    <row r="374" spans="8:15" ht="16.5">
      <c r="H374" s="27"/>
      <c r="I374" s="27"/>
      <c r="J374" s="27"/>
      <c r="L374" s="27"/>
      <c r="M374" s="27"/>
      <c r="N374" s="27"/>
      <c r="O374" s="27"/>
    </row>
    <row r="375" spans="8:15" ht="16.5">
      <c r="H375" s="27"/>
      <c r="I375" s="27"/>
      <c r="J375" s="27"/>
      <c r="L375" s="27"/>
      <c r="M375" s="27"/>
      <c r="N375" s="27"/>
      <c r="O375" s="27"/>
    </row>
    <row r="376" spans="8:15" ht="16.5">
      <c r="H376" s="27"/>
      <c r="I376" s="27"/>
      <c r="J376" s="27"/>
      <c r="L376" s="27"/>
      <c r="M376" s="27"/>
      <c r="N376" s="27"/>
      <c r="O376" s="27"/>
    </row>
    <row r="377" spans="8:15" ht="16.5">
      <c r="H377" s="27"/>
      <c r="I377" s="27"/>
      <c r="J377" s="27"/>
      <c r="L377" s="27"/>
      <c r="M377" s="27"/>
      <c r="N377" s="27"/>
      <c r="O377" s="27"/>
    </row>
    <row r="378" spans="8:15" ht="16.5">
      <c r="H378" s="27"/>
      <c r="I378" s="27"/>
      <c r="J378" s="27"/>
      <c r="L378" s="27"/>
      <c r="M378" s="27"/>
      <c r="N378" s="27"/>
      <c r="O378" s="27"/>
    </row>
    <row r="379" spans="8:15" ht="16.5">
      <c r="H379" s="27"/>
      <c r="I379" s="27"/>
      <c r="J379" s="27"/>
      <c r="L379" s="27"/>
      <c r="M379" s="27"/>
      <c r="N379" s="27"/>
      <c r="O379" s="27"/>
    </row>
    <row r="380" spans="8:15" ht="16.5">
      <c r="H380" s="27"/>
      <c r="I380" s="27"/>
      <c r="J380" s="27"/>
      <c r="L380" s="27"/>
      <c r="M380" s="27"/>
      <c r="N380" s="27"/>
      <c r="O380" s="27"/>
    </row>
    <row r="381" spans="8:15" ht="16.5">
      <c r="H381" s="27"/>
      <c r="I381" s="27"/>
      <c r="J381" s="27"/>
      <c r="L381" s="27"/>
      <c r="M381" s="27"/>
      <c r="N381" s="27"/>
      <c r="O381" s="27"/>
    </row>
    <row r="382" spans="8:15" ht="16.5">
      <c r="H382" s="27"/>
      <c r="I382" s="27"/>
      <c r="J382" s="27"/>
      <c r="L382" s="27"/>
      <c r="M382" s="27"/>
      <c r="N382" s="27"/>
      <c r="O382" s="27"/>
    </row>
    <row r="383" spans="8:15" ht="16.5">
      <c r="H383" s="27"/>
      <c r="I383" s="27"/>
      <c r="J383" s="27"/>
      <c r="L383" s="27"/>
      <c r="M383" s="27"/>
      <c r="N383" s="27"/>
      <c r="O383" s="27"/>
    </row>
    <row r="384" spans="8:15" ht="16.5">
      <c r="H384" s="27"/>
      <c r="I384" s="27"/>
      <c r="J384" s="27"/>
      <c r="L384" s="27"/>
      <c r="M384" s="27"/>
      <c r="N384" s="27"/>
      <c r="O384" s="27"/>
    </row>
    <row r="385" spans="8:15" ht="16.5">
      <c r="H385" s="27"/>
      <c r="I385" s="27"/>
      <c r="J385" s="27"/>
      <c r="L385" s="27"/>
      <c r="M385" s="27"/>
      <c r="N385" s="27"/>
      <c r="O385" s="27"/>
    </row>
    <row r="386" spans="8:15" ht="16.5">
      <c r="H386" s="27"/>
      <c r="I386" s="27"/>
      <c r="J386" s="27"/>
      <c r="L386" s="27"/>
      <c r="M386" s="27"/>
      <c r="N386" s="27"/>
      <c r="O386" s="27"/>
    </row>
    <row r="387" spans="8:15" ht="16.5">
      <c r="H387" s="27"/>
      <c r="I387" s="27"/>
      <c r="J387" s="27"/>
      <c r="L387" s="27"/>
      <c r="M387" s="27"/>
      <c r="N387" s="27"/>
      <c r="O387" s="27"/>
    </row>
    <row r="388" spans="8:15" ht="16.5">
      <c r="H388" s="27"/>
      <c r="I388" s="27"/>
      <c r="J388" s="27"/>
      <c r="L388" s="27"/>
      <c r="M388" s="27"/>
      <c r="N388" s="27"/>
      <c r="O388" s="27"/>
    </row>
    <row r="389" spans="8:15" ht="16.5">
      <c r="H389" s="27"/>
      <c r="I389" s="27"/>
      <c r="J389" s="27"/>
      <c r="L389" s="27"/>
      <c r="M389" s="27"/>
      <c r="N389" s="27"/>
      <c r="O389" s="27"/>
    </row>
    <row r="390" spans="8:15" ht="16.5">
      <c r="H390" s="27"/>
      <c r="I390" s="27"/>
      <c r="J390" s="27"/>
      <c r="L390" s="27"/>
      <c r="M390" s="27"/>
      <c r="N390" s="27"/>
      <c r="O390" s="27"/>
    </row>
    <row r="391" spans="8:15" ht="16.5">
      <c r="H391" s="27"/>
      <c r="I391" s="27"/>
      <c r="J391" s="27"/>
      <c r="L391" s="27"/>
      <c r="M391" s="27"/>
      <c r="N391" s="27"/>
      <c r="O391" s="27"/>
    </row>
    <row r="392" spans="8:15" ht="16.5">
      <c r="H392" s="27"/>
      <c r="I392" s="27"/>
      <c r="J392" s="27"/>
      <c r="L392" s="27"/>
      <c r="M392" s="27"/>
      <c r="N392" s="27"/>
      <c r="O392" s="27"/>
    </row>
    <row r="393" spans="8:15" ht="16.5">
      <c r="H393" s="27"/>
      <c r="I393" s="27"/>
      <c r="J393" s="27"/>
      <c r="L393" s="27"/>
      <c r="M393" s="27"/>
      <c r="N393" s="27"/>
      <c r="O393" s="27"/>
    </row>
    <row r="394" spans="8:15" ht="16.5">
      <c r="H394" s="27"/>
      <c r="I394" s="27"/>
      <c r="J394" s="27"/>
      <c r="L394" s="27"/>
      <c r="M394" s="27"/>
      <c r="N394" s="27"/>
      <c r="O394" s="27"/>
    </row>
    <row r="395" spans="8:15" ht="16.5">
      <c r="H395" s="27"/>
      <c r="I395" s="27"/>
      <c r="J395" s="27"/>
      <c r="L395" s="27"/>
      <c r="M395" s="27"/>
      <c r="N395" s="27"/>
      <c r="O395" s="27"/>
    </row>
    <row r="396" spans="8:15" ht="16.5">
      <c r="H396" s="27"/>
      <c r="I396" s="27"/>
      <c r="J396" s="27"/>
      <c r="L396" s="27"/>
      <c r="M396" s="27"/>
      <c r="N396" s="27"/>
      <c r="O396" s="27"/>
    </row>
    <row r="397" spans="8:15" ht="16.5">
      <c r="H397" s="27"/>
      <c r="I397" s="27"/>
      <c r="J397" s="27"/>
      <c r="L397" s="27"/>
      <c r="M397" s="27"/>
      <c r="N397" s="27"/>
      <c r="O397" s="27"/>
    </row>
    <row r="398" spans="8:15" ht="16.5">
      <c r="H398" s="27"/>
      <c r="I398" s="27"/>
      <c r="J398" s="27"/>
      <c r="L398" s="27"/>
      <c r="M398" s="27"/>
      <c r="N398" s="27"/>
      <c r="O398" s="27"/>
    </row>
    <row r="399" spans="8:15" ht="16.5">
      <c r="H399" s="27"/>
      <c r="I399" s="27"/>
      <c r="J399" s="27"/>
      <c r="L399" s="27"/>
      <c r="M399" s="27"/>
      <c r="N399" s="27"/>
      <c r="O399" s="27"/>
    </row>
    <row r="400" spans="8:15" ht="16.5">
      <c r="H400" s="27"/>
      <c r="I400" s="27"/>
      <c r="J400" s="27"/>
      <c r="L400" s="27"/>
      <c r="M400" s="27"/>
      <c r="N400" s="27"/>
      <c r="O400" s="27"/>
    </row>
    <row r="401" spans="8:15" ht="16.5">
      <c r="H401" s="27"/>
      <c r="I401" s="27"/>
      <c r="J401" s="27"/>
      <c r="L401" s="27"/>
      <c r="M401" s="27"/>
      <c r="N401" s="27"/>
      <c r="O401" s="27"/>
    </row>
    <row r="402" spans="8:15" ht="16.5">
      <c r="H402" s="27"/>
      <c r="I402" s="27"/>
      <c r="J402" s="27"/>
      <c r="L402" s="27"/>
      <c r="M402" s="27"/>
      <c r="N402" s="27"/>
      <c r="O402" s="27"/>
    </row>
    <row r="403" spans="8:15" ht="16.5">
      <c r="H403" s="27"/>
      <c r="I403" s="27"/>
      <c r="J403" s="27"/>
      <c r="L403" s="27"/>
      <c r="M403" s="27"/>
      <c r="N403" s="27"/>
      <c r="O403" s="27"/>
    </row>
    <row r="404" spans="8:15" ht="16.5">
      <c r="H404" s="27"/>
      <c r="I404" s="27"/>
      <c r="J404" s="27"/>
      <c r="L404" s="27"/>
      <c r="M404" s="27"/>
      <c r="N404" s="27"/>
      <c r="O404" s="27"/>
    </row>
    <row r="405" spans="8:15" ht="16.5">
      <c r="H405" s="27"/>
      <c r="I405" s="27"/>
      <c r="J405" s="27"/>
      <c r="L405" s="27"/>
      <c r="M405" s="27"/>
      <c r="N405" s="27"/>
      <c r="O405" s="27"/>
    </row>
    <row r="406" spans="8:15" ht="16.5">
      <c r="H406" s="27"/>
      <c r="I406" s="27"/>
      <c r="J406" s="27"/>
      <c r="L406" s="27"/>
      <c r="M406" s="27"/>
      <c r="N406" s="27"/>
      <c r="O406" s="27"/>
    </row>
    <row r="407" spans="8:15" ht="16.5">
      <c r="H407" s="27"/>
      <c r="I407" s="27"/>
      <c r="J407" s="27"/>
      <c r="L407" s="27"/>
      <c r="M407" s="27"/>
      <c r="N407" s="27"/>
      <c r="O407" s="27"/>
    </row>
    <row r="408" spans="8:15" ht="16.5">
      <c r="H408" s="27"/>
      <c r="I408" s="27"/>
      <c r="J408" s="27"/>
      <c r="L408" s="27"/>
      <c r="M408" s="27"/>
      <c r="N408" s="27"/>
      <c r="O408" s="27"/>
    </row>
    <row r="409" spans="8:15" ht="16.5">
      <c r="H409" s="27"/>
      <c r="I409" s="27"/>
      <c r="J409" s="27"/>
      <c r="L409" s="27"/>
      <c r="M409" s="27"/>
      <c r="N409" s="27"/>
      <c r="O409" s="27"/>
    </row>
    <row r="410" spans="8:15" ht="16.5">
      <c r="H410" s="27"/>
      <c r="I410" s="27"/>
      <c r="J410" s="27"/>
      <c r="L410" s="27"/>
      <c r="M410" s="27"/>
      <c r="N410" s="27"/>
      <c r="O410" s="27"/>
    </row>
    <row r="411" spans="8:15" ht="16.5">
      <c r="H411" s="27"/>
      <c r="I411" s="27"/>
      <c r="J411" s="27"/>
      <c r="L411" s="27"/>
      <c r="M411" s="27"/>
      <c r="N411" s="27"/>
      <c r="O411" s="27"/>
    </row>
    <row r="412" spans="8:15" ht="16.5">
      <c r="H412" s="27"/>
      <c r="I412" s="27"/>
      <c r="J412" s="27"/>
      <c r="L412" s="27"/>
      <c r="M412" s="27"/>
      <c r="N412" s="27"/>
      <c r="O412" s="27"/>
    </row>
    <row r="413" spans="8:15" ht="16.5">
      <c r="H413" s="27"/>
      <c r="I413" s="27"/>
      <c r="J413" s="27"/>
      <c r="L413" s="27"/>
      <c r="M413" s="27"/>
      <c r="N413" s="27"/>
      <c r="O413" s="27"/>
    </row>
    <row r="414" spans="8:15" ht="16.5">
      <c r="H414" s="27"/>
      <c r="I414" s="27"/>
      <c r="J414" s="27"/>
      <c r="L414" s="27"/>
      <c r="M414" s="27"/>
      <c r="N414" s="27"/>
      <c r="O414" s="27"/>
    </row>
    <row r="415" spans="8:15" ht="16.5">
      <c r="H415" s="27"/>
      <c r="I415" s="27"/>
      <c r="J415" s="27"/>
      <c r="L415" s="27"/>
      <c r="M415" s="27"/>
      <c r="N415" s="27"/>
      <c r="O415" s="27"/>
    </row>
    <row r="416" spans="8:15" ht="16.5">
      <c r="H416" s="27"/>
      <c r="I416" s="27"/>
      <c r="J416" s="27"/>
      <c r="L416" s="27"/>
      <c r="M416" s="27"/>
      <c r="N416" s="27"/>
      <c r="O416" s="27"/>
    </row>
    <row r="417" spans="8:15" ht="16.5">
      <c r="H417" s="27"/>
      <c r="I417" s="27"/>
      <c r="J417" s="27"/>
      <c r="L417" s="27"/>
      <c r="M417" s="27"/>
      <c r="N417" s="27"/>
      <c r="O417" s="27"/>
    </row>
    <row r="418" spans="8:15" ht="16.5">
      <c r="H418" s="27"/>
      <c r="I418" s="27"/>
      <c r="J418" s="27"/>
      <c r="L418" s="27"/>
      <c r="M418" s="27"/>
      <c r="N418" s="27"/>
      <c r="O418" s="27"/>
    </row>
    <row r="419" spans="8:15" ht="16.5">
      <c r="H419" s="27"/>
      <c r="I419" s="27"/>
      <c r="J419" s="27"/>
      <c r="L419" s="27"/>
      <c r="M419" s="27"/>
      <c r="N419" s="27"/>
      <c r="O419" s="27"/>
    </row>
    <row r="420" spans="8:15" ht="16.5">
      <c r="H420" s="27"/>
      <c r="I420" s="27"/>
      <c r="J420" s="27"/>
      <c r="L420" s="27"/>
      <c r="M420" s="27"/>
      <c r="N420" s="27"/>
      <c r="O420" s="27"/>
    </row>
    <row r="421" spans="8:15" ht="16.5">
      <c r="H421" s="27"/>
      <c r="I421" s="27"/>
      <c r="J421" s="27"/>
      <c r="L421" s="27"/>
      <c r="M421" s="27"/>
      <c r="N421" s="27"/>
      <c r="O421" s="27"/>
    </row>
    <row r="422" spans="8:15" ht="16.5">
      <c r="H422" s="27"/>
      <c r="I422" s="27"/>
      <c r="J422" s="27"/>
      <c r="L422" s="27"/>
      <c r="M422" s="27"/>
      <c r="N422" s="27"/>
      <c r="O422" s="27"/>
    </row>
    <row r="423" spans="8:15" ht="16.5">
      <c r="H423" s="27"/>
      <c r="I423" s="27"/>
      <c r="J423" s="27"/>
      <c r="L423" s="27"/>
      <c r="M423" s="27"/>
      <c r="N423" s="27"/>
      <c r="O423" s="27"/>
    </row>
  </sheetData>
  <mergeCells count="55">
    <mergeCell ref="AE40:AI40"/>
    <mergeCell ref="A33:C33"/>
    <mergeCell ref="A34:C34"/>
    <mergeCell ref="A40:E40"/>
    <mergeCell ref="U40:Y40"/>
    <mergeCell ref="Z40:AD40"/>
    <mergeCell ref="U39:AD39"/>
    <mergeCell ref="K40:P40"/>
    <mergeCell ref="P34:Q34"/>
    <mergeCell ref="I28:J28"/>
    <mergeCell ref="K28:L28"/>
    <mergeCell ref="I29:J29"/>
    <mergeCell ref="K29:L29"/>
    <mergeCell ref="A29:C29"/>
    <mergeCell ref="P35:Q35"/>
    <mergeCell ref="A31:C31"/>
    <mergeCell ref="A32:C32"/>
    <mergeCell ref="I30:J30"/>
    <mergeCell ref="K30:L30"/>
    <mergeCell ref="K32:L32"/>
    <mergeCell ref="A28:C28"/>
    <mergeCell ref="A25:C25"/>
    <mergeCell ref="A26:C26"/>
    <mergeCell ref="A24:C24"/>
    <mergeCell ref="A23:C23"/>
    <mergeCell ref="H19:J20"/>
    <mergeCell ref="A12:C12"/>
    <mergeCell ref="A4:C4"/>
    <mergeCell ref="A5:C5"/>
    <mergeCell ref="A6:C6"/>
    <mergeCell ref="A7:C7"/>
    <mergeCell ref="A13:C13"/>
    <mergeCell ref="A19:C19"/>
    <mergeCell ref="A20:C20"/>
    <mergeCell ref="A8:C8"/>
    <mergeCell ref="A9:C9"/>
    <mergeCell ref="A21:C21"/>
    <mergeCell ref="A22:C22"/>
    <mergeCell ref="A14:C14"/>
    <mergeCell ref="A16:C16"/>
    <mergeCell ref="I27:J27"/>
    <mergeCell ref="K27:L27"/>
    <mergeCell ref="I24:J24"/>
    <mergeCell ref="K24:L24"/>
    <mergeCell ref="I25:J25"/>
    <mergeCell ref="H22:L22"/>
    <mergeCell ref="I23:J23"/>
    <mergeCell ref="K23:L23"/>
    <mergeCell ref="F40:J40"/>
    <mergeCell ref="K33:L33"/>
    <mergeCell ref="K34:L34"/>
    <mergeCell ref="K35:L35"/>
    <mergeCell ref="I26:J26"/>
    <mergeCell ref="K25:L25"/>
    <mergeCell ref="K26:L26"/>
  </mergeCells>
  <printOptions/>
  <pageMargins left="0.35433070866141736" right="0.35433070866141736" top="0.52" bottom="0.52" header="0.5118110236220472" footer="0.5118110236220472"/>
  <pageSetup horizontalDpi="600" verticalDpi="600" orientation="landscape" r:id="rId4"/>
  <drawing r:id="rId3"/>
  <legacyDrawing r:id="rId2"/>
  <oleObjects>
    <oleObject progId="Mathcad" shapeId="35846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1:CG423"/>
  <sheetViews>
    <sheetView tabSelected="1" workbookViewId="0" topLeftCell="A1">
      <selection activeCell="A4" sqref="A4:C5"/>
    </sheetView>
  </sheetViews>
  <sheetFormatPr defaultColWidth="9.140625" defaultRowHeight="12.75"/>
  <cols>
    <col min="1" max="1" width="5.140625" style="97" customWidth="1"/>
    <col min="2" max="2" width="7.421875" style="2" customWidth="1"/>
    <col min="3" max="3" width="6.8515625" style="11" customWidth="1"/>
    <col min="4" max="4" width="6.7109375" style="5" customWidth="1"/>
    <col min="5" max="5" width="8.7109375" style="3" customWidth="1"/>
    <col min="6" max="6" width="5.7109375" style="12" customWidth="1"/>
    <col min="7" max="9" width="6.00390625" style="2" customWidth="1"/>
    <col min="10" max="10" width="6.421875" style="2" customWidth="1"/>
    <col min="11" max="11" width="6.421875" style="11" customWidth="1"/>
    <col min="12" max="12" width="7.57421875" style="2" customWidth="1"/>
    <col min="13" max="13" width="7.28125" style="2" customWidth="1"/>
    <col min="14" max="14" width="7.00390625" style="2" customWidth="1"/>
    <col min="15" max="15" width="6.8515625" style="2" customWidth="1"/>
    <col min="16" max="16" width="6.421875" style="4" customWidth="1"/>
    <col min="17" max="17" width="6.8515625" style="18" customWidth="1"/>
    <col min="18" max="18" width="7.00390625" style="18" customWidth="1"/>
    <col min="19" max="19" width="7.00390625" style="26" customWidth="1"/>
    <col min="20" max="20" width="2.140625" style="26" customWidth="1"/>
    <col min="21" max="21" width="7.28125" style="26" customWidth="1"/>
    <col min="22" max="22" width="7.421875" style="26" customWidth="1"/>
    <col min="23" max="23" width="8.28125" style="26" customWidth="1"/>
    <col min="24" max="24" width="7.7109375" style="26" customWidth="1"/>
    <col min="25" max="28" width="8.00390625" style="26" bestFit="1" customWidth="1"/>
    <col min="29" max="29" width="7.7109375" style="26" customWidth="1"/>
    <col min="30" max="30" width="7.140625" style="0" customWidth="1"/>
    <col min="31" max="34" width="5.8515625" style="0" customWidth="1"/>
    <col min="35" max="35" width="6.421875" style="0" customWidth="1"/>
    <col min="36" max="76" width="8.7109375" style="0" customWidth="1"/>
    <col min="77" max="16384" width="8.7109375" style="2" customWidth="1"/>
  </cols>
  <sheetData>
    <row r="1" spans="1:16" ht="18">
      <c r="A1" s="96" t="s">
        <v>151</v>
      </c>
      <c r="C1" s="14"/>
      <c r="D1" s="1"/>
      <c r="E1" s="1"/>
      <c r="F1" s="179"/>
      <c r="G1" s="17"/>
      <c r="H1" s="5"/>
      <c r="I1" s="19"/>
      <c r="K1" s="85" t="s">
        <v>123</v>
      </c>
      <c r="L1" s="5"/>
      <c r="M1" s="5"/>
      <c r="P1" s="2"/>
    </row>
    <row r="2" spans="1:16" ht="16.5">
      <c r="A2" s="1" t="s">
        <v>152</v>
      </c>
      <c r="C2" s="14"/>
      <c r="D2" s="1"/>
      <c r="E2" s="1"/>
      <c r="F2" s="179"/>
      <c r="G2" s="97" t="s">
        <v>87</v>
      </c>
      <c r="H2" s="5"/>
      <c r="I2" s="19"/>
      <c r="K2" s="85"/>
      <c r="L2" s="5"/>
      <c r="M2" s="5"/>
      <c r="P2" s="2"/>
    </row>
    <row r="3" spans="1:10" ht="16.5">
      <c r="A3" s="97" t="s">
        <v>95</v>
      </c>
      <c r="I3" s="10"/>
      <c r="J3" s="10" t="s">
        <v>75</v>
      </c>
    </row>
    <row r="4" spans="1:9" ht="16.5">
      <c r="A4" s="151" t="s">
        <v>187</v>
      </c>
      <c r="B4" s="152"/>
      <c r="C4" s="152"/>
      <c r="D4" s="5" t="s">
        <v>101</v>
      </c>
      <c r="E4" s="3">
        <v>0.007642</v>
      </c>
      <c r="F4" s="12" t="s">
        <v>5</v>
      </c>
      <c r="H4" s="5"/>
      <c r="I4" s="10"/>
    </row>
    <row r="5" spans="1:10" ht="16.5">
      <c r="A5" s="151" t="s">
        <v>188</v>
      </c>
      <c r="B5" s="152"/>
      <c r="C5" s="152"/>
      <c r="D5" s="5" t="s">
        <v>1</v>
      </c>
      <c r="E5" s="3">
        <v>0.000844</v>
      </c>
      <c r="F5" s="12" t="s">
        <v>5</v>
      </c>
      <c r="J5" s="10" t="s">
        <v>76</v>
      </c>
    </row>
    <row r="6" spans="1:12" ht="16.5">
      <c r="A6" s="151" t="s">
        <v>0</v>
      </c>
      <c r="B6" s="152"/>
      <c r="C6" s="152"/>
      <c r="D6" s="5" t="s">
        <v>2</v>
      </c>
      <c r="E6" s="3">
        <v>0.1</v>
      </c>
      <c r="F6" s="12" t="s">
        <v>5</v>
      </c>
      <c r="H6" s="5"/>
      <c r="I6" s="10"/>
      <c r="L6" s="2" t="s">
        <v>15</v>
      </c>
    </row>
    <row r="7" spans="1:6" ht="16.5">
      <c r="A7" s="151" t="s">
        <v>3</v>
      </c>
      <c r="B7" s="152"/>
      <c r="C7" s="152"/>
      <c r="D7" s="5" t="s">
        <v>4</v>
      </c>
      <c r="E7" s="3">
        <v>0.02</v>
      </c>
      <c r="F7" s="4" t="s">
        <v>6</v>
      </c>
    </row>
    <row r="8" spans="1:10" ht="16.5">
      <c r="A8" s="151" t="s">
        <v>9</v>
      </c>
      <c r="B8" s="152"/>
      <c r="C8" s="152"/>
      <c r="D8" s="5" t="s">
        <v>10</v>
      </c>
      <c r="E8" s="3">
        <v>0.0001</v>
      </c>
      <c r="F8" s="4" t="s">
        <v>6</v>
      </c>
      <c r="H8" s="34"/>
      <c r="I8" s="29"/>
      <c r="J8" s="10" t="s">
        <v>77</v>
      </c>
    </row>
    <row r="9" spans="1:9" ht="16.5">
      <c r="A9" s="151" t="s">
        <v>7</v>
      </c>
      <c r="B9" s="152"/>
      <c r="C9" s="152"/>
      <c r="D9" s="5" t="s">
        <v>8</v>
      </c>
      <c r="E9" s="18">
        <v>36</v>
      </c>
      <c r="H9" s="35"/>
      <c r="I9" s="29"/>
    </row>
    <row r="10" spans="1:8" ht="18">
      <c r="A10" s="5" t="s">
        <v>142</v>
      </c>
      <c r="B10" s="6"/>
      <c r="C10" s="6"/>
      <c r="D10" s="5" t="s">
        <v>143</v>
      </c>
      <c r="E10" s="139">
        <f>0.825/2</f>
        <v>0.4125</v>
      </c>
      <c r="F10" s="12" t="s">
        <v>150</v>
      </c>
      <c r="H10" s="5" t="s">
        <v>78</v>
      </c>
    </row>
    <row r="11" spans="1:8" ht="18">
      <c r="A11" s="5" t="s">
        <v>144</v>
      </c>
      <c r="B11" s="6"/>
      <c r="C11" s="6"/>
      <c r="D11" s="5" t="s">
        <v>145</v>
      </c>
      <c r="E11" s="139">
        <f>E10*0.9</f>
        <v>0.37124999999999997</v>
      </c>
      <c r="F11" s="12" t="s">
        <v>150</v>
      </c>
      <c r="H11" s="5"/>
    </row>
    <row r="12" spans="1:12" ht="16.5">
      <c r="A12" s="151" t="s">
        <v>12</v>
      </c>
      <c r="B12" s="152"/>
      <c r="C12" s="152"/>
      <c r="D12" s="7" t="s">
        <v>41</v>
      </c>
      <c r="E12" s="3">
        <f>4*PI()*10^-7</f>
        <v>1.2566370614359173E-06</v>
      </c>
      <c r="F12" s="12" t="s">
        <v>13</v>
      </c>
      <c r="H12" s="5" t="s">
        <v>96</v>
      </c>
      <c r="L12" s="8"/>
    </row>
    <row r="13" spans="1:8" ht="16.5">
      <c r="A13" s="151" t="s">
        <v>16</v>
      </c>
      <c r="B13" s="152"/>
      <c r="C13" s="152"/>
      <c r="D13" s="7" t="s">
        <v>42</v>
      </c>
      <c r="E13" s="4">
        <v>0.88</v>
      </c>
      <c r="H13" s="21"/>
    </row>
    <row r="14" spans="1:8" ht="16.5">
      <c r="A14" s="151" t="s">
        <v>17</v>
      </c>
      <c r="B14" s="152"/>
      <c r="C14" s="152"/>
      <c r="D14" s="7" t="s">
        <v>18</v>
      </c>
      <c r="E14" s="4">
        <v>0.847</v>
      </c>
      <c r="H14" s="21"/>
    </row>
    <row r="15" spans="1:8" ht="16.5">
      <c r="A15" s="97" t="s">
        <v>49</v>
      </c>
      <c r="B15" s="6"/>
      <c r="C15" s="6"/>
      <c r="D15" s="5" t="s">
        <v>50</v>
      </c>
      <c r="E15" s="4">
        <v>1.4</v>
      </c>
      <c r="H15" s="5" t="s">
        <v>79</v>
      </c>
    </row>
    <row r="16" spans="1:5" ht="16.5">
      <c r="A16" s="151" t="s">
        <v>19</v>
      </c>
      <c r="B16" s="152"/>
      <c r="C16" s="152"/>
      <c r="D16" s="7" t="s">
        <v>43</v>
      </c>
      <c r="E16" s="4">
        <f>1/(1+E15)</f>
        <v>0.4166666666666667</v>
      </c>
    </row>
    <row r="17" spans="1:8" ht="18.75">
      <c r="A17" s="97" t="s">
        <v>81</v>
      </c>
      <c r="B17" s="29"/>
      <c r="C17" s="29"/>
      <c r="D17" s="22" t="s">
        <v>83</v>
      </c>
      <c r="E17" s="17">
        <v>1E-10</v>
      </c>
      <c r="F17" s="12" t="s">
        <v>11</v>
      </c>
      <c r="H17" s="5" t="s">
        <v>97</v>
      </c>
    </row>
    <row r="18" spans="1:76" ht="18.75">
      <c r="A18" s="97" t="s">
        <v>82</v>
      </c>
      <c r="B18" s="29"/>
      <c r="C18" s="29"/>
      <c r="D18" s="22" t="s">
        <v>84</v>
      </c>
      <c r="E18" s="3">
        <v>2E-11</v>
      </c>
      <c r="F18" s="12" t="s">
        <v>80</v>
      </c>
      <c r="L18" s="33"/>
      <c r="N18" s="4"/>
      <c r="P18" s="26"/>
      <c r="Q18" s="31"/>
      <c r="R18" s="31"/>
      <c r="AB18"/>
      <c r="AC18"/>
      <c r="BW18" s="2"/>
      <c r="BX18" s="2"/>
    </row>
    <row r="19" spans="1:76" ht="18.75">
      <c r="A19" s="151" t="s">
        <v>30</v>
      </c>
      <c r="B19" s="152"/>
      <c r="C19" s="152"/>
      <c r="D19" s="9" t="s">
        <v>85</v>
      </c>
      <c r="E19" s="3">
        <v>0.006</v>
      </c>
      <c r="F19" s="4" t="s">
        <v>5</v>
      </c>
      <c r="H19" s="140" t="s">
        <v>70</v>
      </c>
      <c r="I19" s="141"/>
      <c r="J19" s="142"/>
      <c r="L19" s="33"/>
      <c r="N19" s="4"/>
      <c r="P19" s="26"/>
      <c r="Q19" s="31"/>
      <c r="R19" s="31"/>
      <c r="AB19"/>
      <c r="AC19"/>
      <c r="BW19" s="2"/>
      <c r="BX19" s="2"/>
    </row>
    <row r="20" spans="1:78" ht="18.75">
      <c r="A20" s="151" t="s">
        <v>24</v>
      </c>
      <c r="B20" s="152"/>
      <c r="C20" s="152"/>
      <c r="D20" s="9" t="s">
        <v>86</v>
      </c>
      <c r="E20" s="3">
        <v>3.5E-06</v>
      </c>
      <c r="F20" s="12" t="s">
        <v>5</v>
      </c>
      <c r="H20" s="141"/>
      <c r="I20" s="141"/>
      <c r="J20" s="142"/>
      <c r="K20" s="104"/>
      <c r="L20" s="104"/>
      <c r="M20" s="104"/>
      <c r="N20" s="5"/>
      <c r="P20" s="67" t="s">
        <v>141</v>
      </c>
      <c r="Q20" s="67" t="s">
        <v>109</v>
      </c>
      <c r="R20" s="68" t="s">
        <v>111</v>
      </c>
      <c r="S20" s="79" t="s">
        <v>115</v>
      </c>
      <c r="T20" s="108"/>
      <c r="AD20" s="26"/>
      <c r="AE20" s="26"/>
      <c r="BY20"/>
      <c r="BZ20"/>
    </row>
    <row r="21" spans="1:78" ht="16.5">
      <c r="A21" s="151" t="s">
        <v>98</v>
      </c>
      <c r="B21" s="152"/>
      <c r="C21" s="152"/>
      <c r="D21" s="95" t="s">
        <v>124</v>
      </c>
      <c r="E21" s="3">
        <v>16200000000</v>
      </c>
      <c r="F21" s="12" t="s">
        <v>27</v>
      </c>
      <c r="K21" s="2"/>
      <c r="P21" s="69" t="s">
        <v>108</v>
      </c>
      <c r="Q21" s="69" t="s">
        <v>108</v>
      </c>
      <c r="R21" s="70" t="s">
        <v>112</v>
      </c>
      <c r="S21" s="80" t="s">
        <v>116</v>
      </c>
      <c r="T21" s="108"/>
      <c r="AD21" s="26"/>
      <c r="AE21" s="26"/>
      <c r="BY21"/>
      <c r="BZ21"/>
    </row>
    <row r="22" spans="1:80" ht="16.5">
      <c r="A22" s="151" t="s">
        <v>98</v>
      </c>
      <c r="B22" s="152"/>
      <c r="C22" s="152"/>
      <c r="D22" s="95" t="s">
        <v>125</v>
      </c>
      <c r="E22" s="13">
        <v>1</v>
      </c>
      <c r="F22" s="12" t="s">
        <v>20</v>
      </c>
      <c r="G22" s="3"/>
      <c r="H22" s="145" t="s">
        <v>28</v>
      </c>
      <c r="I22" s="146"/>
      <c r="J22" s="146"/>
      <c r="K22" s="146"/>
      <c r="L22" s="150"/>
      <c r="P22" s="75" t="s">
        <v>110</v>
      </c>
      <c r="Q22" s="75" t="s">
        <v>110</v>
      </c>
      <c r="R22" s="76" t="s">
        <v>65</v>
      </c>
      <c r="S22" s="81" t="s">
        <v>117</v>
      </c>
      <c r="T22" s="108"/>
      <c r="U22" s="2"/>
      <c r="V22" s="2"/>
      <c r="AD22" s="26"/>
      <c r="AE22" s="26"/>
      <c r="AF22" s="26"/>
      <c r="AG22" s="26"/>
      <c r="BY22"/>
      <c r="BZ22"/>
      <c r="CA22"/>
      <c r="CB22"/>
    </row>
    <row r="23" spans="1:80" ht="16.5">
      <c r="A23" s="151" t="s">
        <v>98</v>
      </c>
      <c r="B23" s="152"/>
      <c r="C23" s="152"/>
      <c r="D23" s="95" t="s">
        <v>126</v>
      </c>
      <c r="E23" s="3">
        <v>0</v>
      </c>
      <c r="F23" s="12" t="s">
        <v>27</v>
      </c>
      <c r="H23" s="133" t="s">
        <v>29</v>
      </c>
      <c r="I23" s="147" t="s">
        <v>44</v>
      </c>
      <c r="J23" s="173"/>
      <c r="K23" s="147" t="s">
        <v>45</v>
      </c>
      <c r="L23" s="174"/>
      <c r="M23" s="134"/>
      <c r="N23" s="126"/>
      <c r="O23" s="72" t="s">
        <v>148</v>
      </c>
      <c r="P23" s="90">
        <f>K160*4*K34</f>
        <v>0.3639227574179669</v>
      </c>
      <c r="Q23" s="69"/>
      <c r="R23" s="70">
        <f aca="true" t="shared" si="0" ref="R23:R30">P23*2*E$33</f>
        <v>3.202520265278109</v>
      </c>
      <c r="S23" s="77">
        <f>K161</f>
        <v>0.02024454247604357</v>
      </c>
      <c r="T23" s="109"/>
      <c r="U23" s="2"/>
      <c r="V23" s="2"/>
      <c r="AD23" s="26"/>
      <c r="AE23" s="26"/>
      <c r="AF23" s="26"/>
      <c r="AG23" s="26"/>
      <c r="BY23"/>
      <c r="BZ23"/>
      <c r="CA23"/>
      <c r="CB23"/>
    </row>
    <row r="24" spans="1:79" ht="16.5">
      <c r="A24" s="151" t="s">
        <v>98</v>
      </c>
      <c r="B24" s="152"/>
      <c r="C24" s="152"/>
      <c r="D24" s="95" t="s">
        <v>127</v>
      </c>
      <c r="E24" s="27">
        <v>0</v>
      </c>
      <c r="F24" s="12" t="s">
        <v>32</v>
      </c>
      <c r="H24" s="133">
        <v>1</v>
      </c>
      <c r="I24" s="143">
        <v>0.495253</v>
      </c>
      <c r="J24" s="143"/>
      <c r="K24" s="143">
        <v>62.0015569999999</v>
      </c>
      <c r="L24" s="144"/>
      <c r="M24" s="135"/>
      <c r="N24" s="127"/>
      <c r="O24" s="73" t="s">
        <v>147</v>
      </c>
      <c r="P24" s="90">
        <f>L160*4*K34</f>
        <v>2.422774524989412</v>
      </c>
      <c r="Q24" s="69"/>
      <c r="R24" s="70">
        <f t="shared" si="0"/>
        <v>21.320415819906827</v>
      </c>
      <c r="S24" s="77">
        <f>L161</f>
        <v>0.13477574782357626</v>
      </c>
      <c r="T24" s="109"/>
      <c r="U24" s="2"/>
      <c r="V24" s="2"/>
      <c r="AD24" s="26"/>
      <c r="AE24" s="26"/>
      <c r="AF24" s="26"/>
      <c r="AG24" s="26"/>
      <c r="BY24"/>
      <c r="BZ24"/>
      <c r="CA24"/>
    </row>
    <row r="25" spans="1:79" ht="18.75">
      <c r="A25" s="151" t="s">
        <v>26</v>
      </c>
      <c r="B25" s="152"/>
      <c r="C25" s="152"/>
      <c r="D25" s="9" t="s">
        <v>99</v>
      </c>
      <c r="E25" s="3">
        <v>16200000000</v>
      </c>
      <c r="F25" s="12" t="s">
        <v>27</v>
      </c>
      <c r="H25" s="133">
        <v>2</v>
      </c>
      <c r="I25" s="143">
        <v>67.221915</v>
      </c>
      <c r="J25" s="143"/>
      <c r="K25" s="143">
        <v>76.448413</v>
      </c>
      <c r="L25" s="144"/>
      <c r="M25" s="135"/>
      <c r="N25" s="127"/>
      <c r="O25" s="74" t="s">
        <v>113</v>
      </c>
      <c r="P25" s="90">
        <f>M160*4*K34</f>
        <v>0.02381841032616561</v>
      </c>
      <c r="Q25" s="71"/>
      <c r="R25" s="70">
        <f t="shared" si="0"/>
        <v>0.2096020108702574</v>
      </c>
      <c r="S25" s="77">
        <f>M161</f>
        <v>0.0013249867169095276</v>
      </c>
      <c r="T25" s="109"/>
      <c r="U25" s="2"/>
      <c r="V25"/>
      <c r="AD25" s="26"/>
      <c r="AE25" s="26"/>
      <c r="AF25" s="26"/>
      <c r="AG25" s="26"/>
      <c r="BY25"/>
      <c r="BZ25"/>
      <c r="CA25"/>
    </row>
    <row r="26" spans="1:79" ht="18.75">
      <c r="A26" s="151" t="s">
        <v>26</v>
      </c>
      <c r="B26" s="152"/>
      <c r="C26" s="152"/>
      <c r="D26" s="9" t="s">
        <v>100</v>
      </c>
      <c r="E26" s="2">
        <v>1</v>
      </c>
      <c r="F26" s="12" t="s">
        <v>20</v>
      </c>
      <c r="H26" s="133">
        <v>3</v>
      </c>
      <c r="I26" s="143">
        <v>0.464341</v>
      </c>
      <c r="J26" s="143"/>
      <c r="K26" s="143">
        <v>26.859917</v>
      </c>
      <c r="L26" s="144"/>
      <c r="M26" s="135"/>
      <c r="N26" s="38"/>
      <c r="O26" s="128" t="s">
        <v>146</v>
      </c>
      <c r="P26" s="90">
        <f>N160*4*K34</f>
        <v>10.19559276986869</v>
      </c>
      <c r="Q26" s="69"/>
      <c r="R26" s="70">
        <f t="shared" si="0"/>
        <v>89.72121637484447</v>
      </c>
      <c r="S26" s="77">
        <f>N161</f>
        <v>0.5671673636529199</v>
      </c>
      <c r="T26" s="109"/>
      <c r="U26" s="2"/>
      <c r="V26"/>
      <c r="AD26" s="26"/>
      <c r="AE26" s="26"/>
      <c r="AF26" s="26"/>
      <c r="AG26" s="26"/>
      <c r="BY26"/>
      <c r="BZ26"/>
      <c r="CA26"/>
    </row>
    <row r="27" spans="1:79" ht="16.5">
      <c r="A27" s="97" t="s">
        <v>71</v>
      </c>
      <c r="B27" s="6"/>
      <c r="C27" s="6"/>
      <c r="D27" s="5" t="s">
        <v>66</v>
      </c>
      <c r="E27" s="18">
        <v>5954</v>
      </c>
      <c r="F27" s="12" t="s">
        <v>69</v>
      </c>
      <c r="H27" s="133">
        <v>4</v>
      </c>
      <c r="I27" s="143">
        <v>34.675184</v>
      </c>
      <c r="J27" s="143"/>
      <c r="K27" s="143">
        <v>41.8840289999999</v>
      </c>
      <c r="L27" s="144"/>
      <c r="M27" s="135"/>
      <c r="N27" s="129"/>
      <c r="O27" s="72" t="s">
        <v>114</v>
      </c>
      <c r="P27" s="91">
        <f>O160*4*K34</f>
        <v>4.842218579731881</v>
      </c>
      <c r="Q27" s="88"/>
      <c r="R27" s="68">
        <f t="shared" si="0"/>
        <v>42.611523501640555</v>
      </c>
      <c r="S27" s="89">
        <f>O161</f>
        <v>0.26936622598482696</v>
      </c>
      <c r="T27" s="109"/>
      <c r="U27" s="12"/>
      <c r="V27"/>
      <c r="AD27" s="26"/>
      <c r="AE27" s="26"/>
      <c r="AF27" s="26"/>
      <c r="AG27" s="26"/>
      <c r="BY27"/>
      <c r="BZ27"/>
      <c r="CA27"/>
    </row>
    <row r="28" spans="1:78" ht="16.5">
      <c r="A28" s="151" t="s">
        <v>72</v>
      </c>
      <c r="B28" s="152"/>
      <c r="C28" s="152"/>
      <c r="D28" s="5" t="s">
        <v>67</v>
      </c>
      <c r="E28" s="4">
        <v>6</v>
      </c>
      <c r="F28" s="12" t="s">
        <v>20</v>
      </c>
      <c r="H28" s="133" t="s">
        <v>132</v>
      </c>
      <c r="I28" s="165" t="s">
        <v>128</v>
      </c>
      <c r="J28" s="165"/>
      <c r="K28" s="165" t="s">
        <v>129</v>
      </c>
      <c r="L28" s="166"/>
      <c r="M28" s="135"/>
      <c r="N28" s="130"/>
      <c r="O28" s="73" t="s">
        <v>120</v>
      </c>
      <c r="P28" s="90">
        <f>P160*4*K34</f>
        <v>0.1280119067241707</v>
      </c>
      <c r="Q28" s="86"/>
      <c r="R28" s="70">
        <f t="shared" si="0"/>
        <v>1.1265047791727023</v>
      </c>
      <c r="S28" s="77">
        <f>P161</f>
        <v>0.0071211333457237</v>
      </c>
      <c r="T28" s="109"/>
      <c r="U28" s="12"/>
      <c r="V28"/>
      <c r="AD28" s="26"/>
      <c r="AE28" s="26"/>
      <c r="AF28" s="26"/>
      <c r="AG28" s="26"/>
      <c r="BY28"/>
      <c r="BZ28"/>
    </row>
    <row r="29" spans="1:78" ht="16.5">
      <c r="A29" s="151" t="s">
        <v>21</v>
      </c>
      <c r="B29" s="152"/>
      <c r="C29" s="152"/>
      <c r="D29" s="5" t="s">
        <v>33</v>
      </c>
      <c r="E29" s="4">
        <v>6</v>
      </c>
      <c r="F29" s="12" t="s">
        <v>20</v>
      </c>
      <c r="H29" s="133" t="s">
        <v>130</v>
      </c>
      <c r="I29" s="167">
        <f>0.0578-E4</f>
        <v>0.050157999999999994</v>
      </c>
      <c r="J29" s="167"/>
      <c r="K29" s="167">
        <f>0.0578+E4</f>
        <v>0.065442</v>
      </c>
      <c r="L29" s="168"/>
      <c r="M29" s="135"/>
      <c r="N29" s="38"/>
      <c r="O29" s="128" t="s">
        <v>121</v>
      </c>
      <c r="P29" s="90">
        <f>P27+P28</f>
        <v>4.970230486456051</v>
      </c>
      <c r="Q29" s="71"/>
      <c r="R29" s="76">
        <f t="shared" si="0"/>
        <v>43.73802828081325</v>
      </c>
      <c r="S29" s="77">
        <f>S28+S27</f>
        <v>0.27648735933055063</v>
      </c>
      <c r="T29" s="109"/>
      <c r="U29" s="12"/>
      <c r="V29"/>
      <c r="AD29" s="26"/>
      <c r="AE29" s="26"/>
      <c r="AF29" s="26"/>
      <c r="AG29" s="26"/>
      <c r="BY29"/>
      <c r="BZ29"/>
    </row>
    <row r="30" spans="1:78" ht="16.5">
      <c r="A30" s="97" t="s">
        <v>73</v>
      </c>
      <c r="B30" s="6"/>
      <c r="C30" s="6"/>
      <c r="D30" s="5" t="s">
        <v>68</v>
      </c>
      <c r="E30" s="18">
        <f>E27*E31/E29</f>
        <v>1587.7333333333333</v>
      </c>
      <c r="F30" s="12" t="s">
        <v>69</v>
      </c>
      <c r="H30" s="137" t="s">
        <v>131</v>
      </c>
      <c r="I30" s="169">
        <f>0.074-E4</f>
        <v>0.066358</v>
      </c>
      <c r="J30" s="169"/>
      <c r="K30" s="169">
        <f>0.074+E4</f>
        <v>0.08164199999999999</v>
      </c>
      <c r="L30" s="170"/>
      <c r="M30" s="135"/>
      <c r="N30" s="131"/>
      <c r="O30" s="132" t="s">
        <v>122</v>
      </c>
      <c r="P30" s="92">
        <f>SUM(P22:P26)+P29</f>
        <v>17.976338949058288</v>
      </c>
      <c r="Q30" s="87"/>
      <c r="R30" s="93">
        <f t="shared" si="0"/>
        <v>158.19178275171294</v>
      </c>
      <c r="S30" s="94">
        <f>Q161</f>
        <v>1</v>
      </c>
      <c r="T30" s="110"/>
      <c r="U30" s="4"/>
      <c r="V30"/>
      <c r="AD30" s="26"/>
      <c r="AE30" s="26"/>
      <c r="AF30" s="26"/>
      <c r="AG30" s="26"/>
      <c r="BY30"/>
      <c r="BZ30"/>
    </row>
    <row r="31" spans="1:79" ht="16.5">
      <c r="A31" s="151" t="s">
        <v>74</v>
      </c>
      <c r="B31" s="152"/>
      <c r="C31" s="152"/>
      <c r="D31" s="5" t="s">
        <v>64</v>
      </c>
      <c r="E31" s="15">
        <v>1.6</v>
      </c>
      <c r="F31" s="12" t="s">
        <v>20</v>
      </c>
      <c r="G31" s="97"/>
      <c r="H31" s="100"/>
      <c r="I31" s="136"/>
      <c r="J31" s="136"/>
      <c r="K31" s="136"/>
      <c r="L31" s="136"/>
      <c r="M31" s="58"/>
      <c r="N31" s="15"/>
      <c r="O31" s="5"/>
      <c r="P31" s="2"/>
      <c r="Q31" s="10"/>
      <c r="R31" s="16"/>
      <c r="S31" s="18"/>
      <c r="T31" s="18"/>
      <c r="U31" s="4"/>
      <c r="V31"/>
      <c r="AD31" s="26"/>
      <c r="AE31" s="26"/>
      <c r="AF31" s="26"/>
      <c r="AG31" s="26"/>
      <c r="BY31"/>
      <c r="BZ31"/>
      <c r="CA31"/>
    </row>
    <row r="32" spans="1:78" ht="18">
      <c r="A32" s="151" t="s">
        <v>46</v>
      </c>
      <c r="B32" s="152"/>
      <c r="C32" s="152"/>
      <c r="D32" s="5" t="s">
        <v>106</v>
      </c>
      <c r="E32" s="4">
        <f>E31/E28</f>
        <v>0.26666666666666666</v>
      </c>
      <c r="G32" s="97"/>
      <c r="J32" s="10" t="s">
        <v>133</v>
      </c>
      <c r="K32" s="171">
        <f>PI()*(I29+K29)/360*(K29-I29)</f>
        <v>1.5418503902164214E-05</v>
      </c>
      <c r="L32" s="172"/>
      <c r="M32" s="85" t="s">
        <v>25</v>
      </c>
      <c r="N32" s="5"/>
      <c r="O32" s="5"/>
      <c r="P32" s="2"/>
      <c r="Q32" s="10"/>
      <c r="S32" s="2"/>
      <c r="T32" s="2"/>
      <c r="U32" s="4"/>
      <c r="AD32" s="26"/>
      <c r="AE32" s="26"/>
      <c r="AF32" s="26"/>
      <c r="BY32"/>
      <c r="BZ32"/>
    </row>
    <row r="33" spans="1:85" ht="16.5">
      <c r="A33" s="151" t="s">
        <v>22</v>
      </c>
      <c r="B33" s="152"/>
      <c r="C33" s="152"/>
      <c r="D33" s="5" t="s">
        <v>39</v>
      </c>
      <c r="E33" s="4">
        <f>(E28-E31)/E34</f>
        <v>4.4</v>
      </c>
      <c r="F33" s="12" t="s">
        <v>14</v>
      </c>
      <c r="G33" s="97"/>
      <c r="J33" s="10" t="s">
        <v>134</v>
      </c>
      <c r="K33" s="171">
        <f>PI()*(I30+K30)/360*(K30-I30)</f>
        <v>1.9739953092736178E-05</v>
      </c>
      <c r="L33" s="172"/>
      <c r="M33" s="23"/>
      <c r="N33" s="85"/>
      <c r="P33" s="10"/>
      <c r="Q33" s="10"/>
      <c r="R33" s="23"/>
      <c r="S33" s="30"/>
      <c r="T33" s="30"/>
      <c r="U33" s="23"/>
      <c r="V33" s="5"/>
      <c r="W33" s="2"/>
      <c r="X33" s="10"/>
      <c r="Y33" s="16"/>
      <c r="Z33" s="18"/>
      <c r="AA33" s="3"/>
      <c r="AB33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BY33"/>
      <c r="BZ33"/>
      <c r="CA33"/>
      <c r="CB33"/>
      <c r="CC33"/>
      <c r="CD33"/>
      <c r="CE33"/>
      <c r="CF33"/>
      <c r="CG33"/>
    </row>
    <row r="34" spans="1:85" ht="16.5">
      <c r="A34" s="151" t="s">
        <v>35</v>
      </c>
      <c r="B34" s="152"/>
      <c r="C34" s="152"/>
      <c r="D34" s="5" t="s">
        <v>37</v>
      </c>
      <c r="E34" s="15">
        <v>1</v>
      </c>
      <c r="F34" s="12" t="s">
        <v>36</v>
      </c>
      <c r="G34" s="97"/>
      <c r="H34" s="5"/>
      <c r="J34" s="10" t="s">
        <v>34</v>
      </c>
      <c r="K34" s="176">
        <v>1</v>
      </c>
      <c r="L34" s="177"/>
      <c r="M34" s="15" t="s">
        <v>5</v>
      </c>
      <c r="O34" s="10"/>
      <c r="P34" s="163"/>
      <c r="Q34" s="164"/>
      <c r="R34" s="30"/>
      <c r="S34" s="23"/>
      <c r="T34" s="23"/>
      <c r="U34" s="5"/>
      <c r="V34" s="2"/>
      <c r="W34" s="10"/>
      <c r="X34" s="25"/>
      <c r="Y34" s="18"/>
      <c r="Z34" s="3"/>
      <c r="AA34"/>
      <c r="AD34" s="26"/>
      <c r="AE34" s="26"/>
      <c r="AF34" s="26"/>
      <c r="AG34" s="26"/>
      <c r="AH34" s="26"/>
      <c r="AI34" s="26"/>
      <c r="AJ34" s="26"/>
      <c r="AK34" s="26"/>
      <c r="AL34" s="26"/>
      <c r="BY34"/>
      <c r="BZ34"/>
      <c r="CA34"/>
      <c r="CB34"/>
      <c r="CC34"/>
      <c r="CD34"/>
      <c r="CE34"/>
      <c r="CF34"/>
      <c r="CG34"/>
    </row>
    <row r="35" spans="1:83" ht="16.5">
      <c r="A35" s="97" t="s">
        <v>89</v>
      </c>
      <c r="B35" s="6"/>
      <c r="C35" s="20"/>
      <c r="D35" s="5" t="s">
        <v>92</v>
      </c>
      <c r="E35" s="15">
        <v>1</v>
      </c>
      <c r="G35" s="97"/>
      <c r="I35" s="10"/>
      <c r="J35" s="10" t="s">
        <v>38</v>
      </c>
      <c r="K35" s="178"/>
      <c r="L35" s="177"/>
      <c r="M35" s="85" t="s">
        <v>14</v>
      </c>
      <c r="O35" s="10"/>
      <c r="P35" s="163"/>
      <c r="Q35" s="164"/>
      <c r="R35" s="30"/>
      <c r="S35" s="23"/>
      <c r="T35" s="23"/>
      <c r="U35" s="5"/>
      <c r="V35" s="2"/>
      <c r="W35" s="10"/>
      <c r="X35" s="25"/>
      <c r="Y35" s="18"/>
      <c r="Z35" s="3"/>
      <c r="AA35"/>
      <c r="AD35" s="26"/>
      <c r="AE35" s="26"/>
      <c r="AF35" s="26"/>
      <c r="AG35" s="26"/>
      <c r="AH35" s="26"/>
      <c r="AI35" s="26"/>
      <c r="AJ35" s="26"/>
      <c r="AK35" s="26"/>
      <c r="AL35" s="26"/>
      <c r="BY35"/>
      <c r="BZ35"/>
      <c r="CA35"/>
      <c r="CB35"/>
      <c r="CC35"/>
      <c r="CD35"/>
      <c r="CE35"/>
    </row>
    <row r="36" spans="1:82" ht="16.5">
      <c r="A36" s="97" t="s">
        <v>88</v>
      </c>
      <c r="B36" s="6"/>
      <c r="C36" s="20"/>
      <c r="D36" s="5" t="s">
        <v>93</v>
      </c>
      <c r="E36" s="15">
        <v>2</v>
      </c>
      <c r="I36" s="10"/>
      <c r="J36" s="10" t="s">
        <v>47</v>
      </c>
      <c r="K36" s="124"/>
      <c r="L36" s="124"/>
      <c r="M36" s="124"/>
      <c r="N36" s="125"/>
      <c r="O36" s="10"/>
      <c r="P36" s="23"/>
      <c r="Q36" s="21"/>
      <c r="R36" s="30"/>
      <c r="S36" s="23"/>
      <c r="T36" s="23"/>
      <c r="U36" s="5"/>
      <c r="V36" s="2"/>
      <c r="W36" s="10"/>
      <c r="X36" s="25"/>
      <c r="Y36" s="18"/>
      <c r="Z36" s="3"/>
      <c r="AA36"/>
      <c r="AD36" s="26"/>
      <c r="AE36" s="26"/>
      <c r="AF36" s="26"/>
      <c r="AG36" s="26"/>
      <c r="AH36" s="26"/>
      <c r="AI36" s="26"/>
      <c r="AJ36" s="26"/>
      <c r="AK36" s="26"/>
      <c r="AL36" s="26"/>
      <c r="BY36"/>
      <c r="BZ36"/>
      <c r="CA36"/>
      <c r="CB36"/>
      <c r="CC36"/>
      <c r="CD36"/>
    </row>
    <row r="37" spans="1:78" ht="16.5">
      <c r="A37" s="97" t="s">
        <v>90</v>
      </c>
      <c r="B37" s="6"/>
      <c r="C37" s="20"/>
      <c r="D37" s="5" t="s">
        <v>94</v>
      </c>
      <c r="E37" s="15">
        <v>1</v>
      </c>
      <c r="I37" s="10"/>
      <c r="J37" s="23"/>
      <c r="K37" s="2"/>
      <c r="M37" s="10"/>
      <c r="P37" s="2"/>
      <c r="Q37" s="10"/>
      <c r="R37" s="30"/>
      <c r="S37" s="5"/>
      <c r="T37" s="5"/>
      <c r="U37" s="2"/>
      <c r="V37" s="10"/>
      <c r="W37" s="25"/>
      <c r="X37" s="16"/>
      <c r="Y37" s="18"/>
      <c r="Z37"/>
      <c r="AD37" s="26"/>
      <c r="AE37" s="26"/>
      <c r="AF37" s="26"/>
      <c r="AG37" s="26"/>
      <c r="AH37" s="26"/>
      <c r="AI37" s="26"/>
      <c r="AJ37" s="26"/>
      <c r="AK37" s="26"/>
      <c r="BY37"/>
      <c r="BZ37"/>
    </row>
    <row r="38" spans="1:78" ht="16.5">
      <c r="A38" s="97" t="s">
        <v>91</v>
      </c>
      <c r="B38" s="6"/>
      <c r="C38" s="20"/>
      <c r="D38" s="5" t="s">
        <v>48</v>
      </c>
      <c r="E38" s="15">
        <v>1</v>
      </c>
      <c r="P38" s="2"/>
      <c r="Q38" s="10"/>
      <c r="R38" s="30"/>
      <c r="S38" s="5"/>
      <c r="T38" s="5"/>
      <c r="U38" s="2"/>
      <c r="V38" s="10"/>
      <c r="W38" s="25"/>
      <c r="X38" s="16"/>
      <c r="Y38" s="18"/>
      <c r="Z38"/>
      <c r="AD38" s="26"/>
      <c r="AE38" s="26"/>
      <c r="AF38" s="26"/>
      <c r="AG38" s="26"/>
      <c r="AH38" s="26"/>
      <c r="AI38" s="26"/>
      <c r="AJ38" s="26"/>
      <c r="AK38" s="26"/>
      <c r="BY38"/>
      <c r="BZ38"/>
    </row>
    <row r="39" spans="16:78" ht="16.5">
      <c r="P39" s="2"/>
      <c r="Q39" s="82" t="s">
        <v>105</v>
      </c>
      <c r="R39" s="111" t="s">
        <v>136</v>
      </c>
      <c r="S39" s="40" t="s">
        <v>107</v>
      </c>
      <c r="T39" s="4"/>
      <c r="U39" s="156" t="s">
        <v>51</v>
      </c>
      <c r="V39" s="160"/>
      <c r="W39" s="160"/>
      <c r="X39" s="160"/>
      <c r="Y39" s="160"/>
      <c r="Z39" s="160"/>
      <c r="AA39" s="160"/>
      <c r="AB39" s="160"/>
      <c r="AC39" s="160"/>
      <c r="AD39" s="150"/>
      <c r="AE39" s="26"/>
      <c r="AF39" s="26"/>
      <c r="AG39" s="26"/>
      <c r="AH39" s="26"/>
      <c r="AI39" s="26"/>
      <c r="BY39"/>
      <c r="BZ39"/>
    </row>
    <row r="40" spans="1:78" ht="18">
      <c r="A40" s="153" t="s">
        <v>31</v>
      </c>
      <c r="B40" s="154"/>
      <c r="C40" s="154"/>
      <c r="D40" s="154"/>
      <c r="E40" s="155"/>
      <c r="F40" s="175" t="s">
        <v>102</v>
      </c>
      <c r="G40" s="161"/>
      <c r="H40" s="161"/>
      <c r="I40" s="161"/>
      <c r="J40" s="162"/>
      <c r="K40" s="153" t="s">
        <v>104</v>
      </c>
      <c r="L40" s="161"/>
      <c r="M40" s="161"/>
      <c r="N40" s="161"/>
      <c r="O40" s="161"/>
      <c r="P40" s="162"/>
      <c r="Q40" s="83" t="s">
        <v>119</v>
      </c>
      <c r="R40" s="108" t="s">
        <v>137</v>
      </c>
      <c r="S40" s="41" t="s">
        <v>118</v>
      </c>
      <c r="T40" s="4"/>
      <c r="U40" s="156" t="s">
        <v>52</v>
      </c>
      <c r="V40" s="157"/>
      <c r="W40" s="157"/>
      <c r="X40" s="157"/>
      <c r="Y40" s="158"/>
      <c r="Z40" s="156" t="s">
        <v>53</v>
      </c>
      <c r="AA40" s="157"/>
      <c r="AB40" s="157"/>
      <c r="AC40" s="157"/>
      <c r="AD40" s="159"/>
      <c r="AE40" s="148" t="s">
        <v>103</v>
      </c>
      <c r="AF40" s="149"/>
      <c r="AG40" s="149"/>
      <c r="AH40" s="149"/>
      <c r="AI40" s="150"/>
      <c r="BY40"/>
      <c r="BZ40"/>
    </row>
    <row r="41" spans="1:78" ht="18.75">
      <c r="A41" s="98" t="s">
        <v>23</v>
      </c>
      <c r="B41" s="36" t="s">
        <v>165</v>
      </c>
      <c r="C41" s="37" t="s">
        <v>166</v>
      </c>
      <c r="D41" s="38" t="s">
        <v>167</v>
      </c>
      <c r="E41" s="39" t="s">
        <v>168</v>
      </c>
      <c r="F41" s="180" t="s">
        <v>169</v>
      </c>
      <c r="G41" s="38" t="s">
        <v>170</v>
      </c>
      <c r="H41" s="38" t="s">
        <v>171</v>
      </c>
      <c r="I41" s="32" t="s">
        <v>172</v>
      </c>
      <c r="J41" s="39" t="s">
        <v>168</v>
      </c>
      <c r="K41" s="61" t="s">
        <v>173</v>
      </c>
      <c r="L41" s="36" t="s">
        <v>174</v>
      </c>
      <c r="M41" s="36" t="s">
        <v>175</v>
      </c>
      <c r="N41" s="36" t="s">
        <v>176</v>
      </c>
      <c r="O41" s="36" t="s">
        <v>177</v>
      </c>
      <c r="P41" s="78" t="s">
        <v>178</v>
      </c>
      <c r="Q41" s="84" t="s">
        <v>179</v>
      </c>
      <c r="R41" s="112" t="s">
        <v>180</v>
      </c>
      <c r="S41" s="42" t="s">
        <v>181</v>
      </c>
      <c r="T41"/>
      <c r="U41" s="43" t="s">
        <v>54</v>
      </c>
      <c r="V41" s="44" t="s">
        <v>55</v>
      </c>
      <c r="W41" s="44" t="s">
        <v>56</v>
      </c>
      <c r="X41" s="44" t="s">
        <v>57</v>
      </c>
      <c r="Y41" s="45" t="s">
        <v>58</v>
      </c>
      <c r="Z41" s="43" t="s">
        <v>59</v>
      </c>
      <c r="AA41" s="44" t="s">
        <v>60</v>
      </c>
      <c r="AB41" s="44" t="s">
        <v>61</v>
      </c>
      <c r="AC41" s="44" t="s">
        <v>62</v>
      </c>
      <c r="AD41" s="45" t="s">
        <v>63</v>
      </c>
      <c r="AE41" s="43" t="s">
        <v>182</v>
      </c>
      <c r="AF41" s="46" t="s">
        <v>183</v>
      </c>
      <c r="AG41" s="46" t="s">
        <v>184</v>
      </c>
      <c r="AH41" s="46" t="s">
        <v>185</v>
      </c>
      <c r="AI41" s="47" t="s">
        <v>186</v>
      </c>
      <c r="BY41"/>
      <c r="BZ41"/>
    </row>
    <row r="42" spans="1:77" ht="16.5">
      <c r="A42" s="97">
        <v>0.495253</v>
      </c>
      <c r="B42" s="4">
        <v>-3.8359910975163007</v>
      </c>
      <c r="C42" s="11">
        <v>256.6224142888923</v>
      </c>
      <c r="D42" s="4">
        <v>0.05762262292671292</v>
      </c>
      <c r="E42" s="4">
        <f aca="true" t="shared" si="1" ref="E42:E73">SQRT(B42^2+D42^2)</f>
        <v>3.836423864342582</v>
      </c>
      <c r="F42" s="181">
        <f aca="true" t="shared" si="2" ref="F42:F73">-B42*$E$28*(1-$E$32)/$E$29/$E$33</f>
        <v>0.63933184958605</v>
      </c>
      <c r="G42" s="57">
        <f aca="true" t="shared" si="3" ref="G42:I43">C42*$E$28*(1-$E$32)/$E$29/$E$33</f>
        <v>42.77040238148205</v>
      </c>
      <c r="H42" s="59">
        <f t="shared" si="3"/>
        <v>0.009603770487785488</v>
      </c>
      <c r="I42" s="59">
        <f t="shared" si="3"/>
        <v>0.6394039773904303</v>
      </c>
      <c r="J42" s="40">
        <f aca="true" t="shared" si="4" ref="J42:J73">E42*E$28/E$29</f>
        <v>3.836423864342582</v>
      </c>
      <c r="K42" s="18">
        <f aca="true" t="shared" si="5" ref="K42:K73">E$35*E$13/120*F42^2/E$7*E$6*E$9*(E$9-1)*E$4/E$5</f>
        <v>170.98548426054091</v>
      </c>
      <c r="L42" s="18">
        <f aca="true" t="shared" si="6" ref="L42:L73">E$36*E$13/6*F42^2/E$8*E$6*E$4/E$5*(1+(G42*E$4/F42)^2/15)</f>
        <v>1104.5383914064846</v>
      </c>
      <c r="M42" s="15">
        <f aca="true" t="shared" si="7" ref="M42:M73">E$37*E$13/8*H42^2/E$8*E$6*E$5/E$4</f>
        <v>0.001120499439926512</v>
      </c>
      <c r="N42" s="18">
        <f aca="true" t="shared" si="8" ref="N42:N73">E$13*E$14*(E$11/E$10)^2*J42*(1-E$32)/E$33^2*(E$19/2/PI())^2/E$18*LN((E$17+E$18*J42)/(E$17+E$18*E$32*J42))</f>
        <v>1533.2500096669771</v>
      </c>
      <c r="O42" s="18">
        <f aca="true" t="shared" si="9" ref="O42:O73">(Z42+AA42+AB42+AC42+AD42)/5</f>
        <v>726.039701302013</v>
      </c>
      <c r="P42" s="11">
        <f aca="true" t="shared" si="10" ref="P42:P73">(AE42+AF42+AG42+AH42+AI42)/5</f>
        <v>18.819878656353488</v>
      </c>
      <c r="Q42" s="82">
        <f aca="true" t="shared" si="11" ref="Q42:Q73">SUM(K42:P42)</f>
        <v>3553.6345857918086</v>
      </c>
      <c r="R42" s="113">
        <f>K$32*(A43-A42)/2</f>
        <v>3.891221794552841E-06</v>
      </c>
      <c r="S42" s="62">
        <f aca="true" t="shared" si="12" ref="S42:S73">Q42*R42</f>
        <v>0.013827980350109842</v>
      </c>
      <c r="T42" s="24"/>
      <c r="U42" s="63">
        <f aca="true" t="shared" si="13" ref="U42:U73">SQRT(($B42-$C42*0.8*$E$4)^2+$D42^2)*$E$28/$E$29</f>
        <v>5.4051850446786815</v>
      </c>
      <c r="V42" s="64">
        <f aca="true" t="shared" si="14" ref="V42:V73">SQRT(($B42-$C42*0.4*$E$4)^2+$D42^2)*$E$28/$E$29</f>
        <v>4.620793792794951</v>
      </c>
      <c r="W42" s="64">
        <f aca="true" t="shared" si="15" ref="W42:W73">SQRT(($B42)^2+$D42^2)*$E$28/$E$29</f>
        <v>3.836423864342582</v>
      </c>
      <c r="X42" s="64">
        <f aca="true" t="shared" si="16" ref="X42:X73">SQRT(($B42+$C42*0.4*$E$4)^2+$D42^2)*$E$28/$E$29</f>
        <v>3.0520916993617395</v>
      </c>
      <c r="Y42" s="65">
        <f aca="true" t="shared" si="17" ref="Y42:Y73">SQRT(($B42+$C42*0.8*$E$4)^2+$D42^2)*$E$28/$E$29</f>
        <v>2.2678364797266677</v>
      </c>
      <c r="Z42" s="103">
        <f aca="true" t="shared" si="18" ref="Z42:Z73">$E$38*$E$13*$E$14*$E$16/$E$33*2/3*$E$20/PI()*($E$21*$E$22*LN((U42+$E$22)/($E$32*U42+$E$22))+$E$23*U42*(1-$E$32)+$E$24*U42^2/2*(1-$E$32^2))</f>
        <v>819.1544764879179</v>
      </c>
      <c r="AA42" s="103">
        <f aca="true" t="shared" si="19" ref="AA42:AA73">$E$38*$E$13*$E$14*$E$16/$E$33*2/3*$E$20/PI()*($E$21*$E$22*LN((V42+$E$22)/($E$32*V42+$E$22))+$E$23*V42*(1-$E$32)+$E$24*V42^2/2*(1-$E$32^2))</f>
        <v>784.2808218392465</v>
      </c>
      <c r="AB42" s="103">
        <f aca="true" t="shared" si="20" ref="AB42:AB73">$E$38*$E$13*$E$14*$E$16/$E$33*2/3*$E$20/PI()*($E$21*$E$22*LN((W42+$E$22)/($E$32*W42+$E$22))+$E$23*W42*(1-$E$32)+$E$24*W42^2/2*(1-$E$32^2))</f>
        <v>740.196305091995</v>
      </c>
      <c r="AC42" s="103">
        <f aca="true" t="shared" si="21" ref="AC42:AC73">$E$38*$E$13*$E$14*$E$16/$E$33*2/3*$E$20/PI()*($E$21*$E$22*LN((X42+$E$22)/($E$32*X42+$E$22))+$E$23*X42*(1-$E$32)+$E$24*X42^2/2*(1-$E$32^2))</f>
        <v>682.6056527137449</v>
      </c>
      <c r="AD42" s="103">
        <f aca="true" t="shared" si="22" ref="AD42:AD73">$E$38*$E$13*$E$14*$E$16/$E$33*2/3*$E$20/PI()*($E$21*$E$22*LN((Y42+$E$22)/($E$32*Y42+$E$22))+$E$23*Y42*(1-$E$32)+$E$24*Y42^2/2*(1-$E$32^2))</f>
        <v>603.9612503771605</v>
      </c>
      <c r="AE42" s="48">
        <f aca="true" t="shared" si="23" ref="AE42:AE73">1/9/PI()*$E$20/$E$33*$E$27^2*U42*(3*U42+4*$E$26)/($E$25*$E$26*$E$13*$E$14*$E$16*16*$E$4^2*$E$5^2)</f>
        <v>32.542288187410726</v>
      </c>
      <c r="AF42" s="49">
        <f aca="true" t="shared" si="24" ref="AF42:AF73">1/9/PI()*$E$20/$E$33*$E$27^2*V42*(3*V42+4*$E$26)/($E$25*$E$26*$E$13*$E$14*$E$16*16*$E$4^2*$E$5^2)</f>
        <v>24.58146681172128</v>
      </c>
      <c r="AG42" s="49">
        <f aca="true" t="shared" si="25" ref="AG42:AG73">1/9/PI()*$E$20/$E$33*$E$27^2*W42*(3*W42+4*$E$26)/($E$25*$E$26*$E$13*$E$14*$E$16*16*$E$4^2*$E$5^2)</f>
        <v>17.720249544715813</v>
      </c>
      <c r="AH42" s="49">
        <f aca="true" t="shared" si="26" ref="AH42:AH73">1/9/PI()*$E$20/$E$33*$E$27^2*X42*(3*X42+4*$E$26)/($E$25*$E$26*$E$13*$E$14*$E$16*16*$E$4^2*$E$5^2)</f>
        <v>11.958655970994686</v>
      </c>
      <c r="AI42" s="50">
        <f aca="true" t="shared" si="27" ref="AI42:AI73">1/9/PI()*$E$20/$E$33*$E$27^2*Y42*(3*Y42+4*$E$26)/($E$25*$E$26*$E$13*$E$14*$E$16*16*$E$4^2*$E$5^2)</f>
        <v>7.29673276692493</v>
      </c>
      <c r="BY42"/>
    </row>
    <row r="43" spans="1:77" ht="16.5">
      <c r="A43" s="97">
        <v>1</v>
      </c>
      <c r="B43" s="4">
        <v>-3.8364495183480845</v>
      </c>
      <c r="C43" s="11">
        <v>258.0463849173178</v>
      </c>
      <c r="D43" s="4">
        <v>0.01048165188117075</v>
      </c>
      <c r="E43" s="4">
        <f t="shared" si="1"/>
        <v>3.8364638369023374</v>
      </c>
      <c r="F43" s="182">
        <f t="shared" si="2"/>
        <v>0.6394082530580141</v>
      </c>
      <c r="G43" s="58">
        <f t="shared" si="3"/>
        <v>43.00773081955297</v>
      </c>
      <c r="H43" s="60">
        <f t="shared" si="3"/>
        <v>0.001746941980195125</v>
      </c>
      <c r="I43" s="60">
        <f t="shared" si="3"/>
        <v>0.6394106394837229</v>
      </c>
      <c r="J43" s="41">
        <f t="shared" si="4"/>
        <v>3.8364638369023374</v>
      </c>
      <c r="K43" s="18">
        <f t="shared" si="5"/>
        <v>171.0263540068625</v>
      </c>
      <c r="L43" s="18">
        <f t="shared" si="6"/>
        <v>1105.0083930478431</v>
      </c>
      <c r="M43" s="15">
        <f t="shared" si="7"/>
        <v>3.7075333058948334E-05</v>
      </c>
      <c r="N43" s="18">
        <f t="shared" si="8"/>
        <v>1533.2770011047414</v>
      </c>
      <c r="O43" s="18">
        <f t="shared" si="9"/>
        <v>725.8669128378676</v>
      </c>
      <c r="P43" s="11">
        <f t="shared" si="10"/>
        <v>18.832388334743932</v>
      </c>
      <c r="Q43" s="83">
        <f t="shared" si="11"/>
        <v>3554.0110864073913</v>
      </c>
      <c r="R43" s="113">
        <f aca="true" t="shared" si="28" ref="R43:R74">K$32*(A44-A42)/2</f>
        <v>1.1600473745634948E-05</v>
      </c>
      <c r="S43" s="62">
        <f t="shared" si="12"/>
        <v>0.04122821229956448</v>
      </c>
      <c r="T43" s="24"/>
      <c r="U43" s="54">
        <f t="shared" si="13"/>
        <v>5.414052043472744</v>
      </c>
      <c r="V43" s="55">
        <f t="shared" si="14"/>
        <v>4.625257584417258</v>
      </c>
      <c r="W43" s="55">
        <f t="shared" si="15"/>
        <v>3.8364638369023374</v>
      </c>
      <c r="X43" s="55">
        <f t="shared" si="16"/>
        <v>3.047671353407631</v>
      </c>
      <c r="Y43" s="56">
        <f t="shared" si="17"/>
        <v>2.2588814581061256</v>
      </c>
      <c r="Z43" s="103">
        <f t="shared" si="18"/>
        <v>819.5072078005427</v>
      </c>
      <c r="AA43" s="103">
        <f t="shared" si="19"/>
        <v>784.5022476559641</v>
      </c>
      <c r="AB43" s="103">
        <f t="shared" si="20"/>
        <v>740.1988494273206</v>
      </c>
      <c r="AC43" s="103">
        <f t="shared" si="21"/>
        <v>682.2307751362197</v>
      </c>
      <c r="AD43" s="103">
        <f t="shared" si="22"/>
        <v>602.8954841692914</v>
      </c>
      <c r="AE43" s="51">
        <f t="shared" si="23"/>
        <v>32.63856415652852</v>
      </c>
      <c r="AF43" s="52">
        <f t="shared" si="24"/>
        <v>24.623659522252584</v>
      </c>
      <c r="AG43" s="52">
        <f t="shared" si="25"/>
        <v>17.720571190352985</v>
      </c>
      <c r="AH43" s="52">
        <f t="shared" si="26"/>
        <v>11.929299818984619</v>
      </c>
      <c r="AI43" s="53">
        <f t="shared" si="27"/>
        <v>7.249846985600972</v>
      </c>
      <c r="BY43"/>
    </row>
    <row r="44" spans="1:77" ht="16.5">
      <c r="A44" s="97">
        <v>2</v>
      </c>
      <c r="B44" s="4">
        <v>-3.8416317012077936</v>
      </c>
      <c r="C44" s="11">
        <v>260.01997725768973</v>
      </c>
      <c r="D44" s="4">
        <v>-0.0891213456206972</v>
      </c>
      <c r="E44" s="4">
        <f t="shared" si="1"/>
        <v>3.842665317454791</v>
      </c>
      <c r="F44" s="182">
        <f t="shared" si="2"/>
        <v>0.6402719502012989</v>
      </c>
      <c r="G44" s="58">
        <f aca="true" t="shared" si="29" ref="G44:G75">C44*$E$28*(1-$E$32)/$E$29/$E$33</f>
        <v>43.33666287628162</v>
      </c>
      <c r="H44" s="60">
        <f aca="true" t="shared" si="30" ref="H44:H75">-D44*$E$28*(1-$E$32)/$E$29/$E$33</f>
        <v>0.014853557603449537</v>
      </c>
      <c r="I44" s="60">
        <f aca="true" t="shared" si="31" ref="I44:I75">E44*$E$28*(1-$E$32)/$E$29/$E$33</f>
        <v>0.6404442195757986</v>
      </c>
      <c r="J44" s="41">
        <f t="shared" si="4"/>
        <v>3.842665317454791</v>
      </c>
      <c r="K44" s="18">
        <f t="shared" si="5"/>
        <v>171.48870255358506</v>
      </c>
      <c r="L44" s="18">
        <f t="shared" si="6"/>
        <v>1108.237629374475</v>
      </c>
      <c r="M44" s="15">
        <f t="shared" si="7"/>
        <v>0.002680334941872515</v>
      </c>
      <c r="N44" s="18">
        <f t="shared" si="8"/>
        <v>1537.4664855159922</v>
      </c>
      <c r="O44" s="18">
        <f t="shared" si="9"/>
        <v>726.0920799095014</v>
      </c>
      <c r="P44" s="11">
        <f t="shared" si="10"/>
        <v>18.89951793907986</v>
      </c>
      <c r="Q44" s="83">
        <f t="shared" si="11"/>
        <v>3562.1870956275757</v>
      </c>
      <c r="R44" s="113">
        <f t="shared" si="28"/>
        <v>1.5418503902164214E-05</v>
      </c>
      <c r="S44" s="62">
        <f t="shared" si="12"/>
        <v>0.05492359563417278</v>
      </c>
      <c r="T44" s="24"/>
      <c r="U44" s="54">
        <f t="shared" si="13"/>
        <v>5.432020975383659</v>
      </c>
      <c r="V44" s="55">
        <f t="shared" si="14"/>
        <v>4.637317227079191</v>
      </c>
      <c r="W44" s="55">
        <f t="shared" si="15"/>
        <v>3.842665317454791</v>
      </c>
      <c r="X44" s="55">
        <f t="shared" si="16"/>
        <v>3.0481057903592372</v>
      </c>
      <c r="Y44" s="56">
        <f t="shared" si="17"/>
        <v>2.253736356879433</v>
      </c>
      <c r="Z44" s="103">
        <f t="shared" si="18"/>
        <v>820.2194802661376</v>
      </c>
      <c r="AA44" s="103">
        <f t="shared" si="19"/>
        <v>785.098998649249</v>
      </c>
      <c r="AB44" s="103">
        <f t="shared" si="20"/>
        <v>740.5931697340563</v>
      </c>
      <c r="AC44" s="103">
        <f t="shared" si="21"/>
        <v>682.267647497737</v>
      </c>
      <c r="AD44" s="103">
        <f t="shared" si="22"/>
        <v>602.2811034003273</v>
      </c>
      <c r="AE44" s="51">
        <f t="shared" si="23"/>
        <v>32.834097797241874</v>
      </c>
      <c r="AF44" s="52">
        <f t="shared" si="24"/>
        <v>24.73782787300238</v>
      </c>
      <c r="AG44" s="52">
        <f t="shared" si="25"/>
        <v>17.770506984307893</v>
      </c>
      <c r="AH44" s="52">
        <f t="shared" si="26"/>
        <v>11.932183430010955</v>
      </c>
      <c r="AI44" s="53">
        <f t="shared" si="27"/>
        <v>7.2229736108362115</v>
      </c>
      <c r="BY44"/>
    </row>
    <row r="45" spans="1:77" ht="16.5">
      <c r="A45" s="97">
        <v>3</v>
      </c>
      <c r="B45" s="4">
        <v>-3.8456258273998944</v>
      </c>
      <c r="C45" s="11">
        <v>261.90185845443096</v>
      </c>
      <c r="D45" s="4">
        <v>-0.2082545076431792</v>
      </c>
      <c r="E45" s="4">
        <f t="shared" si="1"/>
        <v>3.851260565622485</v>
      </c>
      <c r="F45" s="182">
        <f t="shared" si="2"/>
        <v>0.6409376378999824</v>
      </c>
      <c r="G45" s="58">
        <f t="shared" si="29"/>
        <v>43.65030974240516</v>
      </c>
      <c r="H45" s="60">
        <f t="shared" si="30"/>
        <v>0.03470908460719653</v>
      </c>
      <c r="I45" s="60">
        <f t="shared" si="31"/>
        <v>0.6418767609370808</v>
      </c>
      <c r="J45" s="41">
        <f t="shared" si="4"/>
        <v>3.851260565622485</v>
      </c>
      <c r="K45" s="18">
        <f t="shared" si="5"/>
        <v>171.8454799024602</v>
      </c>
      <c r="L45" s="18">
        <f t="shared" si="6"/>
        <v>1110.7850089479734</v>
      </c>
      <c r="M45" s="15">
        <f t="shared" si="7"/>
        <v>0.014635730994292452</v>
      </c>
      <c r="N45" s="18">
        <f t="shared" si="8"/>
        <v>1543.2794749505576</v>
      </c>
      <c r="O45" s="18">
        <f t="shared" si="9"/>
        <v>726.5601541178536</v>
      </c>
      <c r="P45" s="11">
        <f t="shared" si="10"/>
        <v>18.985799862458883</v>
      </c>
      <c r="Q45" s="83">
        <f t="shared" si="11"/>
        <v>3571.470553512298</v>
      </c>
      <c r="R45" s="113">
        <f t="shared" si="28"/>
        <v>1.5418503902164214E-05</v>
      </c>
      <c r="S45" s="62">
        <f t="shared" si="12"/>
        <v>0.055066732665793955</v>
      </c>
      <c r="T45" s="24"/>
      <c r="U45" s="54">
        <f t="shared" si="13"/>
        <v>5.450768814495633</v>
      </c>
      <c r="V45" s="55">
        <f t="shared" si="14"/>
        <v>4.650872327527519</v>
      </c>
      <c r="W45" s="55">
        <f t="shared" si="15"/>
        <v>3.851260565622485</v>
      </c>
      <c r="X45" s="55">
        <f t="shared" si="16"/>
        <v>3.05215731592441</v>
      </c>
      <c r="Y45" s="56">
        <f t="shared" si="17"/>
        <v>2.254103462012659</v>
      </c>
      <c r="Z45" s="103">
        <f t="shared" si="18"/>
        <v>820.9590298977433</v>
      </c>
      <c r="AA45" s="103">
        <f t="shared" si="19"/>
        <v>785.767206851821</v>
      </c>
      <c r="AB45" s="103">
        <f t="shared" si="20"/>
        <v>741.1383319288449</v>
      </c>
      <c r="AC45" s="103">
        <f t="shared" si="21"/>
        <v>682.6112125615452</v>
      </c>
      <c r="AD45" s="103">
        <f t="shared" si="22"/>
        <v>602.324989349313</v>
      </c>
      <c r="AE45" s="51">
        <f t="shared" si="23"/>
        <v>33.038722340130164</v>
      </c>
      <c r="AF45" s="52">
        <f t="shared" si="24"/>
        <v>24.866463904291233</v>
      </c>
      <c r="AG45" s="52">
        <f t="shared" si="25"/>
        <v>17.839831594609134</v>
      </c>
      <c r="AH45" s="52">
        <f t="shared" si="26"/>
        <v>11.959092002998268</v>
      </c>
      <c r="AI45" s="53">
        <f t="shared" si="27"/>
        <v>7.224889470265625</v>
      </c>
      <c r="AJ45" s="24"/>
      <c r="BY45"/>
    </row>
    <row r="46" spans="1:77" ht="16.5">
      <c r="A46" s="97">
        <v>4</v>
      </c>
      <c r="B46" s="4">
        <v>-3.844237229501564</v>
      </c>
      <c r="C46" s="11">
        <v>262.40506421400613</v>
      </c>
      <c r="D46" s="4">
        <v>-0.3242714851092968</v>
      </c>
      <c r="E46" s="4">
        <f t="shared" si="1"/>
        <v>3.8578895620197384</v>
      </c>
      <c r="F46" s="182">
        <f t="shared" si="2"/>
        <v>0.6407062049169273</v>
      </c>
      <c r="G46" s="58">
        <f t="shared" si="29"/>
        <v>43.73417736900102</v>
      </c>
      <c r="H46" s="60">
        <f t="shared" si="30"/>
        <v>0.054045247518216134</v>
      </c>
      <c r="I46" s="60">
        <f t="shared" si="31"/>
        <v>0.6429815936699564</v>
      </c>
      <c r="J46" s="41">
        <f t="shared" si="4"/>
        <v>3.857889562019738</v>
      </c>
      <c r="K46" s="18">
        <f t="shared" si="5"/>
        <v>171.721400649245</v>
      </c>
      <c r="L46" s="18">
        <f t="shared" si="6"/>
        <v>1110.0729881625107</v>
      </c>
      <c r="M46" s="15">
        <f t="shared" si="7"/>
        <v>0.03548486185170101</v>
      </c>
      <c r="N46" s="18">
        <f t="shared" si="8"/>
        <v>1547.7677268483637</v>
      </c>
      <c r="O46" s="18">
        <f t="shared" si="9"/>
        <v>727.110768900254</v>
      </c>
      <c r="P46" s="11">
        <f t="shared" si="10"/>
        <v>19.044727885487518</v>
      </c>
      <c r="Q46" s="83">
        <f t="shared" si="11"/>
        <v>3575.7530973077123</v>
      </c>
      <c r="R46" s="113">
        <f t="shared" si="28"/>
        <v>1.5418503902164214E-05</v>
      </c>
      <c r="S46" s="62">
        <f t="shared" si="12"/>
        <v>0.055132763084014734</v>
      </c>
      <c r="T46" s="24"/>
      <c r="U46" s="54">
        <f t="shared" si="13"/>
        <v>5.458117969041801</v>
      </c>
      <c r="V46" s="55">
        <f t="shared" si="14"/>
        <v>4.657658815793902</v>
      </c>
      <c r="W46" s="55">
        <f t="shared" si="15"/>
        <v>3.857889562019738</v>
      </c>
      <c r="X46" s="55">
        <f t="shared" si="16"/>
        <v>3.059351311826017</v>
      </c>
      <c r="Y46" s="56">
        <f t="shared" si="17"/>
        <v>2.2633473824481354</v>
      </c>
      <c r="Z46" s="103">
        <f t="shared" si="18"/>
        <v>821.2479368156074</v>
      </c>
      <c r="AA46" s="103">
        <f t="shared" si="19"/>
        <v>786.1007453956591</v>
      </c>
      <c r="AB46" s="103">
        <f t="shared" si="20"/>
        <v>741.5577030633068</v>
      </c>
      <c r="AC46" s="103">
        <f t="shared" si="21"/>
        <v>683.2199069353736</v>
      </c>
      <c r="AD46" s="103">
        <f t="shared" si="22"/>
        <v>603.4275522913232</v>
      </c>
      <c r="AE46" s="51">
        <f t="shared" si="23"/>
        <v>33.1191065352116</v>
      </c>
      <c r="AF46" s="52">
        <f t="shared" si="24"/>
        <v>24.9309900804751</v>
      </c>
      <c r="AG46" s="52">
        <f t="shared" si="25"/>
        <v>17.89338765335009</v>
      </c>
      <c r="AH46" s="52">
        <f t="shared" si="26"/>
        <v>12.006943857352166</v>
      </c>
      <c r="AI46" s="53">
        <f t="shared" si="27"/>
        <v>7.273211301048632</v>
      </c>
      <c r="AJ46" s="24"/>
      <c r="BY46"/>
    </row>
    <row r="47" spans="1:77" ht="16.5">
      <c r="A47" s="97">
        <v>5</v>
      </c>
      <c r="B47" s="4">
        <v>-3.841477128413164</v>
      </c>
      <c r="C47" s="11">
        <v>262.79941011820955</v>
      </c>
      <c r="D47" s="4">
        <v>-0.4408452061690129</v>
      </c>
      <c r="E47" s="4">
        <f t="shared" si="1"/>
        <v>3.8666899311845073</v>
      </c>
      <c r="F47" s="182">
        <f t="shared" si="2"/>
        <v>0.6402461880688607</v>
      </c>
      <c r="G47" s="58">
        <f t="shared" si="29"/>
        <v>43.79990168636825</v>
      </c>
      <c r="H47" s="60">
        <f t="shared" si="30"/>
        <v>0.07347420102816882</v>
      </c>
      <c r="I47" s="60">
        <f t="shared" si="31"/>
        <v>0.6444483218640846</v>
      </c>
      <c r="J47" s="41">
        <f t="shared" si="4"/>
        <v>3.8666899311845078</v>
      </c>
      <c r="K47" s="18">
        <f t="shared" si="5"/>
        <v>171.47490271186055</v>
      </c>
      <c r="L47" s="18">
        <f t="shared" si="6"/>
        <v>1108.567413002118</v>
      </c>
      <c r="M47" s="15">
        <f t="shared" si="7"/>
        <v>0.06558399121185626</v>
      </c>
      <c r="N47" s="18">
        <f t="shared" si="8"/>
        <v>1553.7329098488528</v>
      </c>
      <c r="O47" s="18">
        <f t="shared" si="9"/>
        <v>727.8858760909336</v>
      </c>
      <c r="P47" s="11">
        <f t="shared" si="10"/>
        <v>19.12078684364454</v>
      </c>
      <c r="Q47" s="83">
        <f t="shared" si="11"/>
        <v>3580.8474724886214</v>
      </c>
      <c r="R47" s="113">
        <f t="shared" si="28"/>
        <v>1.5418503902164214E-05</v>
      </c>
      <c r="S47" s="62">
        <f t="shared" si="12"/>
        <v>0.05521131072762067</v>
      </c>
      <c r="T47" s="24"/>
      <c r="U47" s="54">
        <f t="shared" si="13"/>
        <v>5.4659343999626655</v>
      </c>
      <c r="V47" s="55">
        <f t="shared" si="14"/>
        <v>4.66567610407649</v>
      </c>
      <c r="W47" s="55">
        <f t="shared" si="15"/>
        <v>3.8666899311845078</v>
      </c>
      <c r="X47" s="55">
        <f t="shared" si="16"/>
        <v>3.0699692851908176</v>
      </c>
      <c r="Y47" s="56">
        <f t="shared" si="17"/>
        <v>2.277892594576071</v>
      </c>
      <c r="Z47" s="103">
        <f t="shared" si="18"/>
        <v>821.554599913287</v>
      </c>
      <c r="AA47" s="103">
        <f t="shared" si="19"/>
        <v>786.4939132360308</v>
      </c>
      <c r="AB47" s="103">
        <f t="shared" si="20"/>
        <v>742.1129955188017</v>
      </c>
      <c r="AC47" s="103">
        <f t="shared" si="21"/>
        <v>684.1151695140752</v>
      </c>
      <c r="AD47" s="103">
        <f t="shared" si="22"/>
        <v>605.1527022724733</v>
      </c>
      <c r="AE47" s="51">
        <f t="shared" si="23"/>
        <v>33.20470765569665</v>
      </c>
      <c r="AF47" s="52">
        <f t="shared" si="24"/>
        <v>25.007324788613282</v>
      </c>
      <c r="AG47" s="52">
        <f t="shared" si="25"/>
        <v>17.964607679781725</v>
      </c>
      <c r="AH47" s="52">
        <f t="shared" si="26"/>
        <v>12.077739745925376</v>
      </c>
      <c r="AI47" s="53">
        <f t="shared" si="27"/>
        <v>7.349554348205669</v>
      </c>
      <c r="AJ47" s="24"/>
      <c r="BY47"/>
    </row>
    <row r="48" spans="1:77" ht="16.5">
      <c r="A48" s="97">
        <v>6</v>
      </c>
      <c r="B48" s="4">
        <v>-3.8374092232903063</v>
      </c>
      <c r="C48" s="11">
        <v>263.02394996787183</v>
      </c>
      <c r="D48" s="4">
        <v>-0.5566166309602648</v>
      </c>
      <c r="E48" s="4">
        <f t="shared" si="1"/>
        <v>3.8775677454887965</v>
      </c>
      <c r="F48" s="182">
        <f t="shared" si="2"/>
        <v>0.6395682038817178</v>
      </c>
      <c r="G48" s="58">
        <f t="shared" si="29"/>
        <v>43.8373249946453</v>
      </c>
      <c r="H48" s="60">
        <f t="shared" si="30"/>
        <v>0.09276943849337747</v>
      </c>
      <c r="I48" s="60">
        <f t="shared" si="31"/>
        <v>0.6462612909147994</v>
      </c>
      <c r="J48" s="41">
        <f t="shared" si="4"/>
        <v>3.8775677454887965</v>
      </c>
      <c r="K48" s="18">
        <f t="shared" si="5"/>
        <v>171.11193071831718</v>
      </c>
      <c r="L48" s="18">
        <f t="shared" si="6"/>
        <v>1106.2967429628875</v>
      </c>
      <c r="M48" s="15">
        <f t="shared" si="7"/>
        <v>0.10455335040749525</v>
      </c>
      <c r="N48" s="18">
        <f t="shared" si="8"/>
        <v>1561.1169112360553</v>
      </c>
      <c r="O48" s="18">
        <f t="shared" si="9"/>
        <v>728.8775085680853</v>
      </c>
      <c r="P48" s="11">
        <f t="shared" si="10"/>
        <v>19.212736719703493</v>
      </c>
      <c r="Q48" s="83">
        <f t="shared" si="11"/>
        <v>3586.7203835554565</v>
      </c>
      <c r="R48" s="113">
        <f t="shared" si="28"/>
        <v>1.5418503902164214E-05</v>
      </c>
      <c r="S48" s="62">
        <f t="shared" si="12"/>
        <v>0.05530186222982173</v>
      </c>
      <c r="T48" s="24"/>
      <c r="U48" s="54">
        <f t="shared" si="13"/>
        <v>5.473806406332109</v>
      </c>
      <c r="V48" s="55">
        <f t="shared" si="14"/>
        <v>4.674677467803848</v>
      </c>
      <c r="W48" s="55">
        <f t="shared" si="15"/>
        <v>3.8775677454887965</v>
      </c>
      <c r="X48" s="55">
        <f t="shared" si="16"/>
        <v>3.0840433123723563</v>
      </c>
      <c r="Y48" s="56">
        <f t="shared" si="17"/>
        <v>2.297821582106355</v>
      </c>
      <c r="Z48" s="103">
        <f t="shared" si="18"/>
        <v>821.8628065182982</v>
      </c>
      <c r="AA48" s="103">
        <f t="shared" si="19"/>
        <v>786.9342322917129</v>
      </c>
      <c r="AB48" s="103">
        <f t="shared" si="20"/>
        <v>742.7971020641652</v>
      </c>
      <c r="AC48" s="103">
        <f t="shared" si="21"/>
        <v>685.2960999816661</v>
      </c>
      <c r="AD48" s="103">
        <f t="shared" si="22"/>
        <v>607.4973019845843</v>
      </c>
      <c r="AE48" s="51">
        <f t="shared" si="23"/>
        <v>33.29102774832302</v>
      </c>
      <c r="AF48" s="52">
        <f t="shared" si="24"/>
        <v>25.093166007075236</v>
      </c>
      <c r="AG48" s="52">
        <f t="shared" si="25"/>
        <v>18.052831397647275</v>
      </c>
      <c r="AH48" s="52">
        <f t="shared" si="26"/>
        <v>12.171889542827003</v>
      </c>
      <c r="AI48" s="53">
        <f t="shared" si="27"/>
        <v>7.45476890264491</v>
      </c>
      <c r="AJ48" s="24"/>
      <c r="BY48"/>
    </row>
    <row r="49" spans="1:77" ht="16.5">
      <c r="A49" s="97">
        <v>7</v>
      </c>
      <c r="B49" s="4">
        <v>-3.827946808643466</v>
      </c>
      <c r="C49" s="11">
        <v>263.4406226881713</v>
      </c>
      <c r="D49" s="4">
        <v>-0.6735421101740392</v>
      </c>
      <c r="E49" s="4">
        <f t="shared" si="1"/>
        <v>3.8867513097677593</v>
      </c>
      <c r="F49" s="182">
        <f t="shared" si="2"/>
        <v>0.6379911347739109</v>
      </c>
      <c r="G49" s="58">
        <f t="shared" si="29"/>
        <v>43.906770448028546</v>
      </c>
      <c r="H49" s="60">
        <f t="shared" si="30"/>
        <v>0.11225701836233987</v>
      </c>
      <c r="I49" s="60">
        <f t="shared" si="31"/>
        <v>0.6477918849612931</v>
      </c>
      <c r="J49" s="41">
        <f t="shared" si="4"/>
        <v>3.886751309767759</v>
      </c>
      <c r="K49" s="18">
        <f t="shared" si="5"/>
        <v>170.26910385787252</v>
      </c>
      <c r="L49" s="18">
        <f t="shared" si="6"/>
        <v>1101.0084714617512</v>
      </c>
      <c r="M49" s="15">
        <f t="shared" si="7"/>
        <v>0.15309291911169792</v>
      </c>
      <c r="N49" s="18">
        <f t="shared" si="8"/>
        <v>1567.3599858743182</v>
      </c>
      <c r="O49" s="18">
        <f t="shared" si="9"/>
        <v>729.7820519529891</v>
      </c>
      <c r="P49" s="11">
        <f t="shared" si="10"/>
        <v>19.293221462594428</v>
      </c>
      <c r="Q49" s="83">
        <f t="shared" si="11"/>
        <v>3587.8659275286373</v>
      </c>
      <c r="R49" s="113">
        <f t="shared" si="28"/>
        <v>1.5418503902164214E-05</v>
      </c>
      <c r="S49" s="62">
        <f t="shared" si="12"/>
        <v>0.05531952480404232</v>
      </c>
      <c r="T49" s="24"/>
      <c r="U49" s="54">
        <f t="shared" si="13"/>
        <v>5.480066649133867</v>
      </c>
      <c r="V49" s="55">
        <f t="shared" si="14"/>
        <v>4.681933222977919</v>
      </c>
      <c r="W49" s="55">
        <f t="shared" si="15"/>
        <v>3.886751309767759</v>
      </c>
      <c r="X49" s="55">
        <f t="shared" si="16"/>
        <v>3.0967953754841893</v>
      </c>
      <c r="Y49" s="56">
        <f t="shared" si="17"/>
        <v>2.3174158593875647</v>
      </c>
      <c r="Z49" s="103">
        <f t="shared" si="18"/>
        <v>822.1074540637154</v>
      </c>
      <c r="AA49" s="103">
        <f t="shared" si="19"/>
        <v>787.2883115831607</v>
      </c>
      <c r="AB49" s="103">
        <f t="shared" si="20"/>
        <v>743.3727128353943</v>
      </c>
      <c r="AC49" s="103">
        <f t="shared" si="21"/>
        <v>686.360506110552</v>
      </c>
      <c r="AD49" s="103">
        <f t="shared" si="22"/>
        <v>609.7812751721236</v>
      </c>
      <c r="AE49" s="51">
        <f t="shared" si="23"/>
        <v>33.35975317326946</v>
      </c>
      <c r="AF49" s="52">
        <f t="shared" si="24"/>
        <v>25.162465675148287</v>
      </c>
      <c r="AG49" s="52">
        <f t="shared" si="25"/>
        <v>18.12747863031856</v>
      </c>
      <c r="AH49" s="52">
        <f t="shared" si="26"/>
        <v>12.257501552068327</v>
      </c>
      <c r="AI49" s="53">
        <f t="shared" si="27"/>
        <v>7.5589082821675015</v>
      </c>
      <c r="AJ49" s="24"/>
      <c r="BY49"/>
    </row>
    <row r="50" spans="1:77" ht="16.5">
      <c r="A50" s="97">
        <v>8</v>
      </c>
      <c r="B50" s="4">
        <v>-3.8174728561789877</v>
      </c>
      <c r="C50" s="11">
        <v>263.5098129939308</v>
      </c>
      <c r="D50" s="4">
        <v>-0.7895289235367711</v>
      </c>
      <c r="E50" s="4">
        <f t="shared" si="1"/>
        <v>3.8982630656183903</v>
      </c>
      <c r="F50" s="182">
        <f t="shared" si="2"/>
        <v>0.6362454760298313</v>
      </c>
      <c r="G50" s="58">
        <f t="shared" si="29"/>
        <v>43.91830216565513</v>
      </c>
      <c r="H50" s="60">
        <f t="shared" si="30"/>
        <v>0.13158815392279516</v>
      </c>
      <c r="I50" s="60">
        <f t="shared" si="31"/>
        <v>0.6497105109363983</v>
      </c>
      <c r="J50" s="41">
        <f t="shared" si="4"/>
        <v>3.8982630656183903</v>
      </c>
      <c r="K50" s="18">
        <f t="shared" si="5"/>
        <v>169.33860468948225</v>
      </c>
      <c r="L50" s="18">
        <f t="shared" si="6"/>
        <v>1095.1110129981607</v>
      </c>
      <c r="M50" s="15">
        <f t="shared" si="7"/>
        <v>0.21035928536388498</v>
      </c>
      <c r="N50" s="18">
        <f t="shared" si="8"/>
        <v>1575.1975938065195</v>
      </c>
      <c r="O50" s="18">
        <f t="shared" si="9"/>
        <v>730.9289390700831</v>
      </c>
      <c r="P50" s="11">
        <f t="shared" si="10"/>
        <v>19.39010353433195</v>
      </c>
      <c r="Q50" s="83">
        <f t="shared" si="11"/>
        <v>3590.1766133839415</v>
      </c>
      <c r="R50" s="113">
        <f t="shared" si="28"/>
        <v>1.5418503902164214E-05</v>
      </c>
      <c r="S50" s="62">
        <f t="shared" si="12"/>
        <v>0.055355152122919006</v>
      </c>
      <c r="T50" s="24"/>
      <c r="U50" s="54">
        <f t="shared" si="13"/>
        <v>5.485581455772926</v>
      </c>
      <c r="V50" s="55">
        <f t="shared" si="14"/>
        <v>4.689904511756735</v>
      </c>
      <c r="W50" s="55">
        <f t="shared" si="15"/>
        <v>3.8982630656183903</v>
      </c>
      <c r="X50" s="55">
        <f t="shared" si="16"/>
        <v>3.1137366147483903</v>
      </c>
      <c r="Y50" s="56">
        <f t="shared" si="17"/>
        <v>2.343481739032117</v>
      </c>
      <c r="Z50" s="103">
        <f t="shared" si="18"/>
        <v>822.3226372521663</v>
      </c>
      <c r="AA50" s="103">
        <f t="shared" si="19"/>
        <v>787.6764373063393</v>
      </c>
      <c r="AB50" s="103">
        <f t="shared" si="20"/>
        <v>744.0917501652658</v>
      </c>
      <c r="AC50" s="103">
        <f t="shared" si="21"/>
        <v>687.7664162243856</v>
      </c>
      <c r="AD50" s="103">
        <f t="shared" si="22"/>
        <v>612.7874544022586</v>
      </c>
      <c r="AE50" s="51">
        <f t="shared" si="23"/>
        <v>33.42035316138055</v>
      </c>
      <c r="AF50" s="52">
        <f t="shared" si="24"/>
        <v>25.238707846715712</v>
      </c>
      <c r="AG50" s="52">
        <f t="shared" si="25"/>
        <v>18.221263077424133</v>
      </c>
      <c r="AH50" s="52">
        <f t="shared" si="26"/>
        <v>12.371687380171181</v>
      </c>
      <c r="AI50" s="53">
        <f t="shared" si="27"/>
        <v>7.698506205968183</v>
      </c>
      <c r="AJ50" s="24"/>
      <c r="BY50"/>
    </row>
    <row r="51" spans="1:77" ht="16.5">
      <c r="A51" s="97">
        <v>9</v>
      </c>
      <c r="B51" s="4">
        <v>-3.806029667621589</v>
      </c>
      <c r="C51" s="11">
        <v>263.26387622700736</v>
      </c>
      <c r="D51" s="4">
        <v>-0.904780138737695</v>
      </c>
      <c r="E51" s="4">
        <f t="shared" si="1"/>
        <v>3.9120952097654658</v>
      </c>
      <c r="F51" s="182">
        <f t="shared" si="2"/>
        <v>0.6343382779369314</v>
      </c>
      <c r="G51" s="58">
        <f t="shared" si="29"/>
        <v>43.87731270450122</v>
      </c>
      <c r="H51" s="60">
        <f t="shared" si="30"/>
        <v>0.15079668978961586</v>
      </c>
      <c r="I51" s="60">
        <f t="shared" si="31"/>
        <v>0.6520158682942443</v>
      </c>
      <c r="J51" s="41">
        <f t="shared" si="4"/>
        <v>3.9120952097654658</v>
      </c>
      <c r="K51" s="18">
        <f t="shared" si="5"/>
        <v>168.32491351805302</v>
      </c>
      <c r="L51" s="18">
        <f t="shared" si="6"/>
        <v>1088.637665648131</v>
      </c>
      <c r="M51" s="15">
        <f t="shared" si="7"/>
        <v>0.2762559972423166</v>
      </c>
      <c r="N51" s="18">
        <f t="shared" si="8"/>
        <v>1584.632330778363</v>
      </c>
      <c r="O51" s="18">
        <f t="shared" si="9"/>
        <v>732.3014996049897</v>
      </c>
      <c r="P51" s="11">
        <f t="shared" si="10"/>
        <v>19.50369216026827</v>
      </c>
      <c r="Q51" s="83">
        <f t="shared" si="11"/>
        <v>3593.6763577070474</v>
      </c>
      <c r="R51" s="113">
        <f t="shared" si="28"/>
        <v>1.5418503902164214E-05</v>
      </c>
      <c r="S51" s="62">
        <f t="shared" si="12"/>
        <v>0.05540911294442139</v>
      </c>
      <c r="T51" s="24"/>
      <c r="U51" s="54">
        <f t="shared" si="13"/>
        <v>5.4905810926414675</v>
      </c>
      <c r="V51" s="55">
        <f t="shared" si="14"/>
        <v>4.6987094281754525</v>
      </c>
      <c r="W51" s="55">
        <f t="shared" si="15"/>
        <v>3.9120952097654658</v>
      </c>
      <c r="X51" s="55">
        <f t="shared" si="16"/>
        <v>3.1346988139862884</v>
      </c>
      <c r="Y51" s="56">
        <f t="shared" si="17"/>
        <v>2.3755869722736525</v>
      </c>
      <c r="Z51" s="103">
        <f t="shared" si="18"/>
        <v>822.517449938129</v>
      </c>
      <c r="AA51" s="103">
        <f t="shared" si="19"/>
        <v>788.104096014</v>
      </c>
      <c r="AB51" s="103">
        <f t="shared" si="20"/>
        <v>744.9520634936548</v>
      </c>
      <c r="AC51" s="103">
        <f t="shared" si="21"/>
        <v>689.4932502453021</v>
      </c>
      <c r="AD51" s="103">
        <f t="shared" si="22"/>
        <v>616.4406383338621</v>
      </c>
      <c r="AE51" s="51">
        <f t="shared" si="23"/>
        <v>33.47533912400213</v>
      </c>
      <c r="AF51" s="52">
        <f t="shared" si="24"/>
        <v>25.32305530654235</v>
      </c>
      <c r="AG51" s="52">
        <f t="shared" si="25"/>
        <v>18.334264569869504</v>
      </c>
      <c r="AH51" s="52">
        <f t="shared" si="26"/>
        <v>12.513684809544847</v>
      </c>
      <c r="AI51" s="53">
        <f t="shared" si="27"/>
        <v>7.872116991382523</v>
      </c>
      <c r="AJ51" s="24"/>
      <c r="BY51"/>
    </row>
    <row r="52" spans="1:77" ht="16.5">
      <c r="A52" s="97">
        <v>10</v>
      </c>
      <c r="B52" s="4">
        <v>-3.7923207038698337</v>
      </c>
      <c r="C52" s="11">
        <v>263.63285404905287</v>
      </c>
      <c r="D52" s="4">
        <v>-1.0199893931805668</v>
      </c>
      <c r="E52" s="4">
        <f t="shared" si="1"/>
        <v>3.9270949419641807</v>
      </c>
      <c r="F52" s="182">
        <f t="shared" si="2"/>
        <v>0.6320534506449722</v>
      </c>
      <c r="G52" s="58">
        <f t="shared" si="29"/>
        <v>43.938809008175475</v>
      </c>
      <c r="H52" s="60">
        <f t="shared" si="30"/>
        <v>0.1699982321967611</v>
      </c>
      <c r="I52" s="60">
        <f t="shared" si="31"/>
        <v>0.6545158236606967</v>
      </c>
      <c r="J52" s="41">
        <f t="shared" si="4"/>
        <v>3.9270949419641803</v>
      </c>
      <c r="K52" s="18">
        <f t="shared" si="5"/>
        <v>167.1145160535385</v>
      </c>
      <c r="L52" s="18">
        <f t="shared" si="6"/>
        <v>1081.0084458103474</v>
      </c>
      <c r="M52" s="15">
        <f t="shared" si="7"/>
        <v>0.35108874620782765</v>
      </c>
      <c r="N52" s="18">
        <f t="shared" si="8"/>
        <v>1594.8847755719203</v>
      </c>
      <c r="O52" s="18">
        <f t="shared" si="9"/>
        <v>733.7228278339834</v>
      </c>
      <c r="P52" s="11">
        <f t="shared" si="10"/>
        <v>19.632971492723946</v>
      </c>
      <c r="Q52" s="83">
        <f t="shared" si="11"/>
        <v>3596.7146255087214</v>
      </c>
      <c r="R52" s="113">
        <f t="shared" si="28"/>
        <v>1.5418503902164214E-05</v>
      </c>
      <c r="S52" s="62">
        <f t="shared" si="12"/>
        <v>0.05545595848837732</v>
      </c>
      <c r="T52" s="24"/>
      <c r="U52" s="54">
        <f t="shared" si="13"/>
        <v>5.499483004695754</v>
      </c>
      <c r="V52" s="55">
        <f t="shared" si="14"/>
        <v>4.709964209716058</v>
      </c>
      <c r="W52" s="55">
        <f t="shared" si="15"/>
        <v>3.9270949419641803</v>
      </c>
      <c r="X52" s="55">
        <f t="shared" si="16"/>
        <v>3.155827751655776</v>
      </c>
      <c r="Y52" s="56">
        <f t="shared" si="17"/>
        <v>2.4073398600045035</v>
      </c>
      <c r="Z52" s="103">
        <f t="shared" si="18"/>
        <v>822.8636845770607</v>
      </c>
      <c r="AA52" s="103">
        <f t="shared" si="19"/>
        <v>788.6491373593287</v>
      </c>
      <c r="AB52" s="103">
        <f t="shared" si="20"/>
        <v>745.8805149196942</v>
      </c>
      <c r="AC52" s="103">
        <f t="shared" si="21"/>
        <v>691.219697519122</v>
      </c>
      <c r="AD52" s="103">
        <f t="shared" si="22"/>
        <v>620.0011047947114</v>
      </c>
      <c r="AE52" s="51">
        <f t="shared" si="23"/>
        <v>33.57335284053046</v>
      </c>
      <c r="AF52" s="52">
        <f t="shared" si="24"/>
        <v>25.431073174911074</v>
      </c>
      <c r="AG52" s="52">
        <f t="shared" si="25"/>
        <v>18.457191048482866</v>
      </c>
      <c r="AH52" s="52">
        <f t="shared" si="26"/>
        <v>12.657606307949294</v>
      </c>
      <c r="AI52" s="53">
        <f t="shared" si="27"/>
        <v>8.045634091746043</v>
      </c>
      <c r="AJ52" s="24"/>
      <c r="BY52"/>
    </row>
    <row r="53" spans="1:77" ht="16.5">
      <c r="A53" s="97">
        <v>11</v>
      </c>
      <c r="B53" s="4">
        <v>-3.769580488002884</v>
      </c>
      <c r="C53" s="11">
        <v>263.62759907671614</v>
      </c>
      <c r="D53" s="4">
        <v>-1.136715268302774</v>
      </c>
      <c r="E53" s="4">
        <f t="shared" si="1"/>
        <v>3.9372399795700423</v>
      </c>
      <c r="F53" s="182">
        <f t="shared" si="2"/>
        <v>0.6282634146671473</v>
      </c>
      <c r="G53" s="58">
        <f t="shared" si="29"/>
        <v>43.93793317945269</v>
      </c>
      <c r="H53" s="60">
        <f t="shared" si="30"/>
        <v>0.189452544717129</v>
      </c>
      <c r="I53" s="60">
        <f t="shared" si="31"/>
        <v>0.6562066632616737</v>
      </c>
      <c r="J53" s="41">
        <f t="shared" si="4"/>
        <v>3.9372399795700423</v>
      </c>
      <c r="K53" s="18">
        <f t="shared" si="5"/>
        <v>165.11635889681978</v>
      </c>
      <c r="L53" s="18">
        <f t="shared" si="6"/>
        <v>1068.3209378345464</v>
      </c>
      <c r="M53" s="15">
        <f t="shared" si="7"/>
        <v>0.4360426642775503</v>
      </c>
      <c r="N53" s="18">
        <f t="shared" si="8"/>
        <v>1601.8315280234187</v>
      </c>
      <c r="O53" s="18">
        <f t="shared" si="9"/>
        <v>734.893735888029</v>
      </c>
      <c r="P53" s="11">
        <f t="shared" si="10"/>
        <v>19.71976434395349</v>
      </c>
      <c r="Q53" s="83">
        <f t="shared" si="11"/>
        <v>3590.318367651045</v>
      </c>
      <c r="R53" s="113">
        <f t="shared" si="28"/>
        <v>1.5418503902164214E-05</v>
      </c>
      <c r="S53" s="62">
        <f t="shared" si="12"/>
        <v>0.05535733776163949</v>
      </c>
      <c r="T53" s="24"/>
      <c r="U53" s="54">
        <f t="shared" si="13"/>
        <v>5.500040784243102</v>
      </c>
      <c r="V53" s="55">
        <f t="shared" si="14"/>
        <v>4.7145252558584385</v>
      </c>
      <c r="W53" s="55">
        <f t="shared" si="15"/>
        <v>3.9372399795700423</v>
      </c>
      <c r="X53" s="55">
        <f t="shared" si="16"/>
        <v>3.174236827038962</v>
      </c>
      <c r="Y53" s="56">
        <f t="shared" si="17"/>
        <v>2.4389568918584996</v>
      </c>
      <c r="Z53" s="103">
        <f t="shared" si="18"/>
        <v>822.8853522050481</v>
      </c>
      <c r="AA53" s="103">
        <f t="shared" si="19"/>
        <v>788.8695055536903</v>
      </c>
      <c r="AB53" s="103">
        <f t="shared" si="20"/>
        <v>746.505844794536</v>
      </c>
      <c r="AC53" s="103">
        <f t="shared" si="21"/>
        <v>692.7124835615277</v>
      </c>
      <c r="AD53" s="103">
        <f t="shared" si="22"/>
        <v>623.4954933253432</v>
      </c>
      <c r="AE53" s="51">
        <f t="shared" si="23"/>
        <v>33.57949893722855</v>
      </c>
      <c r="AF53" s="52">
        <f t="shared" si="24"/>
        <v>25.47491230778968</v>
      </c>
      <c r="AG53" s="52">
        <f t="shared" si="25"/>
        <v>18.540560031851957</v>
      </c>
      <c r="AH53" s="52">
        <f t="shared" si="26"/>
        <v>12.783651549706624</v>
      </c>
      <c r="AI53" s="53">
        <f t="shared" si="27"/>
        <v>8.220198893190641</v>
      </c>
      <c r="AJ53" s="24"/>
      <c r="BY53"/>
    </row>
    <row r="54" spans="1:77" ht="16.5">
      <c r="A54" s="97">
        <v>12</v>
      </c>
      <c r="B54" s="4">
        <v>-3.750797288381806</v>
      </c>
      <c r="C54" s="11">
        <v>263.1917600681051</v>
      </c>
      <c r="D54" s="4">
        <v>-1.2518761911161882</v>
      </c>
      <c r="E54" s="4">
        <f t="shared" si="1"/>
        <v>3.9541970482533975</v>
      </c>
      <c r="F54" s="182">
        <f t="shared" si="2"/>
        <v>0.6251328813969678</v>
      </c>
      <c r="G54" s="58">
        <f t="shared" si="29"/>
        <v>43.86529334468418</v>
      </c>
      <c r="H54" s="60">
        <f t="shared" si="30"/>
        <v>0.20864603185269803</v>
      </c>
      <c r="I54" s="60">
        <f t="shared" si="31"/>
        <v>0.6590328413755663</v>
      </c>
      <c r="J54" s="41">
        <f t="shared" si="4"/>
        <v>3.954197048253397</v>
      </c>
      <c r="K54" s="18">
        <f t="shared" si="5"/>
        <v>163.47496319088793</v>
      </c>
      <c r="L54" s="18">
        <f t="shared" si="6"/>
        <v>1057.8334248607116</v>
      </c>
      <c r="M54" s="15">
        <f t="shared" si="7"/>
        <v>0.5288692996434582</v>
      </c>
      <c r="N54" s="18">
        <f t="shared" si="8"/>
        <v>1613.4652838772208</v>
      </c>
      <c r="O54" s="18">
        <f t="shared" si="9"/>
        <v>736.5696537660199</v>
      </c>
      <c r="P54" s="11">
        <f t="shared" si="10"/>
        <v>19.859194522710933</v>
      </c>
      <c r="Q54" s="83">
        <f t="shared" si="11"/>
        <v>3591.7313895171947</v>
      </c>
      <c r="R54" s="113">
        <f t="shared" si="28"/>
        <v>1.5418503902164214E-05</v>
      </c>
      <c r="S54" s="62">
        <f t="shared" si="12"/>
        <v>0.05537912444479656</v>
      </c>
      <c r="T54" s="24"/>
      <c r="U54" s="54">
        <f t="shared" si="13"/>
        <v>5.504102813390827</v>
      </c>
      <c r="V54" s="55">
        <f t="shared" si="14"/>
        <v>4.724209060907558</v>
      </c>
      <c r="W54" s="55">
        <f t="shared" si="15"/>
        <v>3.954197048253397</v>
      </c>
      <c r="X54" s="55">
        <f t="shared" si="16"/>
        <v>3.2012055410643705</v>
      </c>
      <c r="Y54" s="56">
        <f t="shared" si="17"/>
        <v>2.480781955419927</v>
      </c>
      <c r="Z54" s="103">
        <f t="shared" si="18"/>
        <v>823.0430512620908</v>
      </c>
      <c r="AA54" s="103">
        <f t="shared" si="19"/>
        <v>789.3364058036283</v>
      </c>
      <c r="AB54" s="103">
        <f t="shared" si="20"/>
        <v>747.5463634477103</v>
      </c>
      <c r="AC54" s="103">
        <f t="shared" si="21"/>
        <v>694.8804141645477</v>
      </c>
      <c r="AD54" s="103">
        <f t="shared" si="22"/>
        <v>628.0420341521223</v>
      </c>
      <c r="AE54" s="51">
        <f t="shared" si="23"/>
        <v>33.62427464837236</v>
      </c>
      <c r="AF54" s="52">
        <f t="shared" si="24"/>
        <v>25.568112801538295</v>
      </c>
      <c r="AG54" s="52">
        <f t="shared" si="25"/>
        <v>18.68031892296032</v>
      </c>
      <c r="AH54" s="52">
        <f t="shared" si="26"/>
        <v>12.969397241989062</v>
      </c>
      <c r="AI54" s="53">
        <f t="shared" si="27"/>
        <v>8.453868998694634</v>
      </c>
      <c r="AJ54" s="24"/>
      <c r="BY54"/>
    </row>
    <row r="55" spans="1:77" ht="16.5">
      <c r="A55" s="97">
        <v>13</v>
      </c>
      <c r="B55" s="4">
        <v>-3.7288150133807854</v>
      </c>
      <c r="C55" s="11">
        <v>263.6190204189696</v>
      </c>
      <c r="D55" s="4">
        <v>-1.366276042544246</v>
      </c>
      <c r="E55" s="4">
        <f t="shared" si="1"/>
        <v>3.9712430835248944</v>
      </c>
      <c r="F55" s="182">
        <f t="shared" si="2"/>
        <v>0.6214691688967976</v>
      </c>
      <c r="G55" s="58">
        <f t="shared" si="29"/>
        <v>43.93650340316161</v>
      </c>
      <c r="H55" s="60">
        <f t="shared" si="30"/>
        <v>0.22771267375737428</v>
      </c>
      <c r="I55" s="60">
        <f t="shared" si="31"/>
        <v>0.661873847254149</v>
      </c>
      <c r="J55" s="41">
        <f t="shared" si="4"/>
        <v>3.9712430835248944</v>
      </c>
      <c r="K55" s="18">
        <f t="shared" si="5"/>
        <v>161.56442472767657</v>
      </c>
      <c r="L55" s="18">
        <f t="shared" si="6"/>
        <v>1045.7676756455548</v>
      </c>
      <c r="M55" s="15">
        <f t="shared" si="7"/>
        <v>0.6299448124259034</v>
      </c>
      <c r="N55" s="18">
        <f t="shared" si="8"/>
        <v>1625.1883682352527</v>
      </c>
      <c r="O55" s="18">
        <f t="shared" si="9"/>
        <v>738.1908105912102</v>
      </c>
      <c r="P55" s="11">
        <f t="shared" si="10"/>
        <v>20.007838201908957</v>
      </c>
      <c r="Q55" s="83">
        <f t="shared" si="11"/>
        <v>3591.3490622140293</v>
      </c>
      <c r="R55" s="113">
        <f t="shared" si="28"/>
        <v>1.5418503902164214E-05</v>
      </c>
      <c r="S55" s="62">
        <f t="shared" si="12"/>
        <v>0.055373229529780806</v>
      </c>
      <c r="T55" s="24"/>
      <c r="U55" s="54">
        <f t="shared" si="13"/>
        <v>5.512476473590646</v>
      </c>
      <c r="V55" s="55">
        <f t="shared" si="14"/>
        <v>4.736002666746734</v>
      </c>
      <c r="W55" s="55">
        <f t="shared" si="15"/>
        <v>3.9712430835248944</v>
      </c>
      <c r="X55" s="55">
        <f t="shared" si="16"/>
        <v>3.2265380795717866</v>
      </c>
      <c r="Y55" s="56">
        <f t="shared" si="17"/>
        <v>2.5197321903090417</v>
      </c>
      <c r="Z55" s="103">
        <f t="shared" si="18"/>
        <v>823.3676109778689</v>
      </c>
      <c r="AA55" s="103">
        <f t="shared" si="19"/>
        <v>789.903244905791</v>
      </c>
      <c r="AB55" s="103">
        <f t="shared" si="20"/>
        <v>748.5864601014998</v>
      </c>
      <c r="AC55" s="103">
        <f t="shared" si="21"/>
        <v>696.8965787740402</v>
      </c>
      <c r="AD55" s="103">
        <f t="shared" si="22"/>
        <v>632.200158196851</v>
      </c>
      <c r="AE55" s="51">
        <f t="shared" si="23"/>
        <v>33.716670467788035</v>
      </c>
      <c r="AF55" s="52">
        <f t="shared" si="24"/>
        <v>25.681845101289323</v>
      </c>
      <c r="AG55" s="52">
        <f t="shared" si="25"/>
        <v>18.821328933228532</v>
      </c>
      <c r="AH55" s="52">
        <f t="shared" si="26"/>
        <v>13.145057616476407</v>
      </c>
      <c r="AI55" s="53">
        <f t="shared" si="27"/>
        <v>8.67428889076248</v>
      </c>
      <c r="AJ55" s="24"/>
      <c r="BY55"/>
    </row>
    <row r="56" spans="1:77" ht="16.5">
      <c r="A56" s="97">
        <v>14</v>
      </c>
      <c r="B56" s="4">
        <v>-3.7020515869156476</v>
      </c>
      <c r="C56" s="11">
        <v>263.6692436575575</v>
      </c>
      <c r="D56" s="4">
        <v>-1.481646398790947</v>
      </c>
      <c r="E56" s="4">
        <f t="shared" si="1"/>
        <v>3.9875383387793084</v>
      </c>
      <c r="F56" s="182">
        <f t="shared" si="2"/>
        <v>0.6170085978192746</v>
      </c>
      <c r="G56" s="58">
        <f t="shared" si="29"/>
        <v>43.94487394292625</v>
      </c>
      <c r="H56" s="60">
        <f t="shared" si="30"/>
        <v>0.24694106646515787</v>
      </c>
      <c r="I56" s="60">
        <f t="shared" si="31"/>
        <v>0.6645897231298847</v>
      </c>
      <c r="J56" s="41">
        <f t="shared" si="4"/>
        <v>3.987538338779308</v>
      </c>
      <c r="K56" s="18">
        <f t="shared" si="5"/>
        <v>159.2535029736934</v>
      </c>
      <c r="L56" s="18">
        <f t="shared" si="6"/>
        <v>1031.1027633224255</v>
      </c>
      <c r="M56" s="15">
        <f t="shared" si="7"/>
        <v>0.7408234776363769</v>
      </c>
      <c r="N56" s="18">
        <f t="shared" si="8"/>
        <v>1636.4215359793495</v>
      </c>
      <c r="O56" s="18">
        <f t="shared" si="9"/>
        <v>739.8143143417898</v>
      </c>
      <c r="P56" s="11">
        <f t="shared" si="10"/>
        <v>20.14764079191258</v>
      </c>
      <c r="Q56" s="83">
        <f t="shared" si="11"/>
        <v>3587.4805808868073</v>
      </c>
      <c r="R56" s="113">
        <f t="shared" si="28"/>
        <v>1.5418503902164214E-05</v>
      </c>
      <c r="S56" s="62">
        <f t="shared" si="12"/>
        <v>0.05531358333534158</v>
      </c>
      <c r="T56" s="24"/>
      <c r="U56" s="54">
        <f t="shared" si="13"/>
        <v>5.516709461473636</v>
      </c>
      <c r="V56" s="55">
        <f t="shared" si="14"/>
        <v>4.745277884631664</v>
      </c>
      <c r="W56" s="55">
        <f t="shared" si="15"/>
        <v>3.987538338779308</v>
      </c>
      <c r="X56" s="55">
        <f t="shared" si="16"/>
        <v>3.25307280657753</v>
      </c>
      <c r="Y56" s="56">
        <f t="shared" si="17"/>
        <v>2.561976628962967</v>
      </c>
      <c r="Z56" s="103">
        <f t="shared" si="18"/>
        <v>823.5314095887388</v>
      </c>
      <c r="AA56" s="103">
        <f t="shared" si="19"/>
        <v>790.3476718000609</v>
      </c>
      <c r="AB56" s="103">
        <f t="shared" si="20"/>
        <v>749.5752802006334</v>
      </c>
      <c r="AC56" s="103">
        <f t="shared" si="21"/>
        <v>698.9877191737888</v>
      </c>
      <c r="AD56" s="103">
        <f t="shared" si="22"/>
        <v>636.6294909457267</v>
      </c>
      <c r="AE56" s="51">
        <f t="shared" si="23"/>
        <v>33.76342536536485</v>
      </c>
      <c r="AF56" s="52">
        <f t="shared" si="24"/>
        <v>25.771465782770985</v>
      </c>
      <c r="AG56" s="52">
        <f t="shared" si="25"/>
        <v>18.956613680773312</v>
      </c>
      <c r="AH56" s="52">
        <f t="shared" si="26"/>
        <v>13.330283830823575</v>
      </c>
      <c r="AI56" s="53">
        <f t="shared" si="27"/>
        <v>8.91641529983016</v>
      </c>
      <c r="AJ56" s="24"/>
      <c r="BY56"/>
    </row>
    <row r="57" spans="1:77" ht="16.5">
      <c r="A57" s="97">
        <v>15</v>
      </c>
      <c r="B57" s="4">
        <v>-3.6712632223541757</v>
      </c>
      <c r="C57" s="11">
        <v>263.4356077556752</v>
      </c>
      <c r="D57" s="4">
        <v>-1.597122323990305</v>
      </c>
      <c r="E57" s="4">
        <f t="shared" si="1"/>
        <v>4.003620032620298</v>
      </c>
      <c r="F57" s="182">
        <f t="shared" si="2"/>
        <v>0.6118772037256959</v>
      </c>
      <c r="G57" s="58">
        <f t="shared" si="29"/>
        <v>43.905934625945875</v>
      </c>
      <c r="H57" s="60">
        <f t="shared" si="30"/>
        <v>0.2661870539983841</v>
      </c>
      <c r="I57" s="60">
        <f t="shared" si="31"/>
        <v>0.6672700054367164</v>
      </c>
      <c r="J57" s="41">
        <f t="shared" si="4"/>
        <v>4.003620032620298</v>
      </c>
      <c r="K57" s="18">
        <f t="shared" si="5"/>
        <v>156.61563254888713</v>
      </c>
      <c r="L57" s="18">
        <f t="shared" si="6"/>
        <v>1014.3190057760748</v>
      </c>
      <c r="M57" s="15">
        <f t="shared" si="7"/>
        <v>0.8607994046041456</v>
      </c>
      <c r="N57" s="18">
        <f t="shared" si="8"/>
        <v>1647.5327080793154</v>
      </c>
      <c r="O57" s="18">
        <f t="shared" si="9"/>
        <v>741.456282968971</v>
      </c>
      <c r="P57" s="11">
        <f t="shared" si="10"/>
        <v>20.283773882238194</v>
      </c>
      <c r="Q57" s="83">
        <f t="shared" si="11"/>
        <v>3581.0682026600907</v>
      </c>
      <c r="R57" s="113">
        <f t="shared" si="28"/>
        <v>1.5418503902164214E-05</v>
      </c>
      <c r="S57" s="62">
        <f t="shared" si="12"/>
        <v>0.055214714056630795</v>
      </c>
      <c r="T57" s="24"/>
      <c r="U57" s="54">
        <f t="shared" si="13"/>
        <v>5.5179927758783265</v>
      </c>
      <c r="V57" s="55">
        <f t="shared" si="14"/>
        <v>4.752909540725818</v>
      </c>
      <c r="W57" s="55">
        <f t="shared" si="15"/>
        <v>4.003620032620298</v>
      </c>
      <c r="X57" s="55">
        <f t="shared" si="16"/>
        <v>3.2809628258292682</v>
      </c>
      <c r="Y57" s="56">
        <f t="shared" si="17"/>
        <v>2.6071785897685547</v>
      </c>
      <c r="Z57" s="103">
        <f t="shared" si="18"/>
        <v>823.5810326006556</v>
      </c>
      <c r="AA57" s="103">
        <f t="shared" si="19"/>
        <v>790.712445658555</v>
      </c>
      <c r="AB57" s="103">
        <f t="shared" si="20"/>
        <v>750.545945719611</v>
      </c>
      <c r="AC57" s="103">
        <f t="shared" si="21"/>
        <v>701.1631817768405</v>
      </c>
      <c r="AD57" s="103">
        <f t="shared" si="22"/>
        <v>641.2788090891926</v>
      </c>
      <c r="AE57" s="51">
        <f t="shared" si="23"/>
        <v>33.77760636669759</v>
      </c>
      <c r="AF57" s="52">
        <f t="shared" si="24"/>
        <v>25.845321025706166</v>
      </c>
      <c r="AG57" s="52">
        <f t="shared" si="25"/>
        <v>19.090590622490048</v>
      </c>
      <c r="AH57" s="52">
        <f t="shared" si="26"/>
        <v>13.526326874018835</v>
      </c>
      <c r="AI57" s="53">
        <f t="shared" si="27"/>
        <v>9.179024522278334</v>
      </c>
      <c r="AJ57" s="24"/>
      <c r="BY57"/>
    </row>
    <row r="58" spans="1:77" ht="16.5">
      <c r="A58" s="97">
        <v>16</v>
      </c>
      <c r="B58" s="4">
        <v>-3.640030576772361</v>
      </c>
      <c r="C58" s="11">
        <v>263.0157739667392</v>
      </c>
      <c r="D58" s="4">
        <v>-1.7101575321874196</v>
      </c>
      <c r="E58" s="4">
        <f t="shared" si="1"/>
        <v>4.02174854817343</v>
      </c>
      <c r="F58" s="182">
        <f t="shared" si="2"/>
        <v>0.6066717627953935</v>
      </c>
      <c r="G58" s="58">
        <f t="shared" si="29"/>
        <v>43.835962327789865</v>
      </c>
      <c r="H58" s="60">
        <f t="shared" si="30"/>
        <v>0.28502625536456994</v>
      </c>
      <c r="I58" s="60">
        <f t="shared" si="31"/>
        <v>0.6702914246955716</v>
      </c>
      <c r="J58" s="41">
        <f t="shared" si="4"/>
        <v>4.02174854817343</v>
      </c>
      <c r="K58" s="18">
        <f t="shared" si="5"/>
        <v>153.9622059974904</v>
      </c>
      <c r="L58" s="18">
        <f t="shared" si="6"/>
        <v>997.4083664833987</v>
      </c>
      <c r="M58" s="15">
        <f t="shared" si="7"/>
        <v>0.9869560934814599</v>
      </c>
      <c r="N58" s="18">
        <f t="shared" si="8"/>
        <v>1660.0880007966919</v>
      </c>
      <c r="O58" s="18">
        <f t="shared" si="9"/>
        <v>743.228047163609</v>
      </c>
      <c r="P58" s="11">
        <f t="shared" si="10"/>
        <v>20.43582577281841</v>
      </c>
      <c r="Q58" s="83">
        <f t="shared" si="11"/>
        <v>3576.10940230749</v>
      </c>
      <c r="R58" s="113">
        <f t="shared" si="28"/>
        <v>1.5418503902164214E-05</v>
      </c>
      <c r="S58" s="62">
        <f t="shared" si="12"/>
        <v>0.05513825677404417</v>
      </c>
      <c r="T58" s="24"/>
      <c r="U58" s="54">
        <f t="shared" si="13"/>
        <v>5.519617994106458</v>
      </c>
      <c r="V58" s="55">
        <f t="shared" si="14"/>
        <v>4.761714776327854</v>
      </c>
      <c r="W58" s="55">
        <f t="shared" si="15"/>
        <v>4.02174854817343</v>
      </c>
      <c r="X58" s="55">
        <f t="shared" si="16"/>
        <v>3.311764502764651</v>
      </c>
      <c r="Y58" s="56">
        <f t="shared" si="17"/>
        <v>2.655917133912452</v>
      </c>
      <c r="Z58" s="103">
        <f t="shared" si="18"/>
        <v>823.6438524218239</v>
      </c>
      <c r="AA58" s="103">
        <f t="shared" si="19"/>
        <v>791.1323069148236</v>
      </c>
      <c r="AB58" s="103">
        <f t="shared" si="20"/>
        <v>751.6340179558756</v>
      </c>
      <c r="AC58" s="103">
        <f t="shared" si="21"/>
        <v>703.5394132520779</v>
      </c>
      <c r="AD58" s="103">
        <f t="shared" si="22"/>
        <v>646.1906452734437</v>
      </c>
      <c r="AE58" s="51">
        <f t="shared" si="23"/>
        <v>33.795569729129575</v>
      </c>
      <c r="AF58" s="52">
        <f t="shared" si="24"/>
        <v>25.93066287807603</v>
      </c>
      <c r="AG58" s="52">
        <f t="shared" si="25"/>
        <v>19.24217378421599</v>
      </c>
      <c r="AH58" s="52">
        <f t="shared" si="26"/>
        <v>13.744451578771885</v>
      </c>
      <c r="AI58" s="53">
        <f t="shared" si="27"/>
        <v>9.466270893898587</v>
      </c>
      <c r="AJ58" s="24"/>
      <c r="BY58"/>
    </row>
    <row r="59" spans="1:77" ht="16.5">
      <c r="A59" s="97">
        <v>17</v>
      </c>
      <c r="B59" s="4">
        <v>-3.6017598680124934</v>
      </c>
      <c r="C59" s="11">
        <v>263.17342299251334</v>
      </c>
      <c r="D59" s="4">
        <v>-1.824839399169398</v>
      </c>
      <c r="E59" s="4">
        <f t="shared" si="1"/>
        <v>4.037661820854528</v>
      </c>
      <c r="F59" s="182">
        <f t="shared" si="2"/>
        <v>0.6002933113354155</v>
      </c>
      <c r="G59" s="58">
        <f t="shared" si="29"/>
        <v>43.8622371654189</v>
      </c>
      <c r="H59" s="60">
        <f t="shared" si="30"/>
        <v>0.3041398998615663</v>
      </c>
      <c r="I59" s="60">
        <f t="shared" si="31"/>
        <v>0.6729436368090881</v>
      </c>
      <c r="J59" s="41">
        <f t="shared" si="4"/>
        <v>4.037661820854528</v>
      </c>
      <c r="K59" s="18">
        <f t="shared" si="5"/>
        <v>150.7417562976509</v>
      </c>
      <c r="L59" s="18">
        <f t="shared" si="6"/>
        <v>976.9848943595717</v>
      </c>
      <c r="M59" s="15">
        <f t="shared" si="7"/>
        <v>1.1237634317424345</v>
      </c>
      <c r="N59" s="18">
        <f t="shared" si="8"/>
        <v>1671.1351239476292</v>
      </c>
      <c r="O59" s="18">
        <f t="shared" si="9"/>
        <v>744.8409210903659</v>
      </c>
      <c r="P59" s="11">
        <f t="shared" si="10"/>
        <v>20.57539809063603</v>
      </c>
      <c r="Q59" s="83">
        <f t="shared" si="11"/>
        <v>3565.4018572175964</v>
      </c>
      <c r="R59" s="113">
        <f t="shared" si="28"/>
        <v>1.5418503902164214E-05</v>
      </c>
      <c r="S59" s="62">
        <f t="shared" si="12"/>
        <v>0.05497316244829305</v>
      </c>
      <c r="T59" s="24"/>
      <c r="U59" s="54">
        <f t="shared" si="13"/>
        <v>5.520996385390908</v>
      </c>
      <c r="V59" s="55">
        <f t="shared" si="14"/>
        <v>4.769160034516729</v>
      </c>
      <c r="W59" s="55">
        <f t="shared" si="15"/>
        <v>4.037661820854528</v>
      </c>
      <c r="X59" s="55">
        <f t="shared" si="16"/>
        <v>3.3398918727652798</v>
      </c>
      <c r="Y59" s="56">
        <f t="shared" si="17"/>
        <v>2.702106893030584</v>
      </c>
      <c r="Z59" s="103">
        <f t="shared" si="18"/>
        <v>823.6971107003544</v>
      </c>
      <c r="AA59" s="103">
        <f t="shared" si="19"/>
        <v>791.4864815496054</v>
      </c>
      <c r="AB59" s="103">
        <f t="shared" si="20"/>
        <v>752.5838162137072</v>
      </c>
      <c r="AC59" s="103">
        <f t="shared" si="21"/>
        <v>705.685574770813</v>
      </c>
      <c r="AD59" s="103">
        <f t="shared" si="22"/>
        <v>650.7516222173489</v>
      </c>
      <c r="AE59" s="51">
        <f t="shared" si="23"/>
        <v>33.810808638917266</v>
      </c>
      <c r="AF59" s="52">
        <f t="shared" si="24"/>
        <v>26.00293169474452</v>
      </c>
      <c r="AG59" s="52">
        <f t="shared" si="25"/>
        <v>19.375717999295254</v>
      </c>
      <c r="AH59" s="52">
        <f t="shared" si="26"/>
        <v>13.945118870825588</v>
      </c>
      <c r="AI59" s="53">
        <f t="shared" si="27"/>
        <v>9.74241324939753</v>
      </c>
      <c r="AJ59" s="24"/>
      <c r="BY59"/>
    </row>
    <row r="60" spans="1:77" ht="16.5">
      <c r="A60" s="97">
        <v>18</v>
      </c>
      <c r="B60" s="4">
        <v>-3.566116754235953</v>
      </c>
      <c r="C60" s="11">
        <v>264.320601002243</v>
      </c>
      <c r="D60" s="4">
        <v>-1.939372403251443</v>
      </c>
      <c r="E60" s="4">
        <f t="shared" si="1"/>
        <v>4.059353892349821</v>
      </c>
      <c r="F60" s="182">
        <f t="shared" si="2"/>
        <v>0.5943527923726588</v>
      </c>
      <c r="G60" s="58">
        <f t="shared" si="29"/>
        <v>44.053433500373835</v>
      </c>
      <c r="H60" s="60">
        <f t="shared" si="30"/>
        <v>0.3232287338752404</v>
      </c>
      <c r="I60" s="60">
        <f t="shared" si="31"/>
        <v>0.6765589820583036</v>
      </c>
      <c r="J60" s="41">
        <f t="shared" si="4"/>
        <v>4.059353892349821</v>
      </c>
      <c r="K60" s="18">
        <f t="shared" si="5"/>
        <v>147.77302958817563</v>
      </c>
      <c r="L60" s="18">
        <f t="shared" si="6"/>
        <v>958.3096538546154</v>
      </c>
      <c r="M60" s="15">
        <f t="shared" si="7"/>
        <v>1.269252479604364</v>
      </c>
      <c r="N60" s="18">
        <f t="shared" si="8"/>
        <v>1686.232991062714</v>
      </c>
      <c r="O60" s="18">
        <f t="shared" si="9"/>
        <v>746.7531331440065</v>
      </c>
      <c r="P60" s="11">
        <f t="shared" si="10"/>
        <v>20.773264668774207</v>
      </c>
      <c r="Q60" s="83">
        <f t="shared" si="11"/>
        <v>3561.11132479789</v>
      </c>
      <c r="R60" s="113">
        <f t="shared" si="28"/>
        <v>1.5418503902164214E-05</v>
      </c>
      <c r="S60" s="62">
        <f t="shared" si="12"/>
        <v>0.05490700885743744</v>
      </c>
      <c r="T60" s="24"/>
      <c r="U60" s="54">
        <f t="shared" si="13"/>
        <v>5.533081020728833</v>
      </c>
      <c r="V60" s="55">
        <f t="shared" si="14"/>
        <v>4.7847513893187905</v>
      </c>
      <c r="W60" s="55">
        <f t="shared" si="15"/>
        <v>4.059353892349821</v>
      </c>
      <c r="X60" s="55">
        <f t="shared" si="16"/>
        <v>3.371722123662071</v>
      </c>
      <c r="Y60" s="56">
        <f t="shared" si="17"/>
        <v>2.750329802979628</v>
      </c>
      <c r="Z60" s="103">
        <f t="shared" si="18"/>
        <v>824.1632170845712</v>
      </c>
      <c r="AA60" s="103">
        <f t="shared" si="19"/>
        <v>792.2256921015778</v>
      </c>
      <c r="AB60" s="103">
        <f t="shared" si="20"/>
        <v>753.8705972225271</v>
      </c>
      <c r="AC60" s="103">
        <f t="shared" si="21"/>
        <v>708.0873848054907</v>
      </c>
      <c r="AD60" s="103">
        <f t="shared" si="22"/>
        <v>655.4187745058654</v>
      </c>
      <c r="AE60" s="51">
        <f t="shared" si="23"/>
        <v>33.94455660643461</v>
      </c>
      <c r="AF60" s="52">
        <f t="shared" si="24"/>
        <v>26.154593054067142</v>
      </c>
      <c r="AG60" s="52">
        <f t="shared" si="25"/>
        <v>19.558486730919196</v>
      </c>
      <c r="AH60" s="52">
        <f t="shared" si="26"/>
        <v>14.173908518840994</v>
      </c>
      <c r="AI60" s="53">
        <f t="shared" si="27"/>
        <v>10.034778433609086</v>
      </c>
      <c r="AJ60" s="24"/>
      <c r="BY60"/>
    </row>
    <row r="61" spans="1:77" ht="16.5">
      <c r="A61" s="97">
        <v>19</v>
      </c>
      <c r="B61" s="4">
        <v>-3.5238632241710928</v>
      </c>
      <c r="C61" s="11">
        <v>264.3600479795125</v>
      </c>
      <c r="D61" s="4">
        <v>-2.050431858611276</v>
      </c>
      <c r="E61" s="4">
        <f t="shared" si="1"/>
        <v>4.076994337679853</v>
      </c>
      <c r="F61" s="182">
        <f t="shared" si="2"/>
        <v>0.5873105373618488</v>
      </c>
      <c r="G61" s="58">
        <f t="shared" si="29"/>
        <v>44.06000799658542</v>
      </c>
      <c r="H61" s="60">
        <f t="shared" si="30"/>
        <v>0.3417386431018793</v>
      </c>
      <c r="I61" s="60">
        <f t="shared" si="31"/>
        <v>0.6794990562799755</v>
      </c>
      <c r="J61" s="41">
        <f t="shared" si="4"/>
        <v>4.076994337679853</v>
      </c>
      <c r="K61" s="18">
        <f t="shared" si="5"/>
        <v>144.29196510555184</v>
      </c>
      <c r="L61" s="18">
        <f t="shared" si="6"/>
        <v>936.213647506889</v>
      </c>
      <c r="M61" s="15">
        <f t="shared" si="7"/>
        <v>1.4187839923524352</v>
      </c>
      <c r="N61" s="18">
        <f t="shared" si="8"/>
        <v>1698.5439733489418</v>
      </c>
      <c r="O61" s="18">
        <f t="shared" si="9"/>
        <v>748.4613988616389</v>
      </c>
      <c r="P61" s="11">
        <f t="shared" si="10"/>
        <v>20.927562105383466</v>
      </c>
      <c r="Q61" s="83">
        <f t="shared" si="11"/>
        <v>3549.8573309207572</v>
      </c>
      <c r="R61" s="113">
        <f t="shared" si="28"/>
        <v>1.5418503902164214E-05</v>
      </c>
      <c r="S61" s="62">
        <f t="shared" si="12"/>
        <v>0.05473348910892794</v>
      </c>
      <c r="T61" s="24"/>
      <c r="U61" s="54">
        <f t="shared" si="13"/>
        <v>5.533934792946031</v>
      </c>
      <c r="V61" s="55">
        <f t="shared" si="14"/>
        <v>4.792717365719872</v>
      </c>
      <c r="W61" s="55">
        <f t="shared" si="15"/>
        <v>4.076994337679853</v>
      </c>
      <c r="X61" s="55">
        <f t="shared" si="16"/>
        <v>3.402890468113965</v>
      </c>
      <c r="Y61" s="56">
        <f t="shared" si="17"/>
        <v>2.800621694052007</v>
      </c>
      <c r="Z61" s="103">
        <f t="shared" si="18"/>
        <v>824.1960916690459</v>
      </c>
      <c r="AA61" s="103">
        <f t="shared" si="19"/>
        <v>792.6020827472962</v>
      </c>
      <c r="AB61" s="103">
        <f t="shared" si="20"/>
        <v>754.9103506775218</v>
      </c>
      <c r="AC61" s="103">
        <f t="shared" si="21"/>
        <v>710.4120577942471</v>
      </c>
      <c r="AD61" s="103">
        <f t="shared" si="22"/>
        <v>660.1864114200833</v>
      </c>
      <c r="AE61" s="51">
        <f t="shared" si="23"/>
        <v>33.954015689402695</v>
      </c>
      <c r="AF61" s="52">
        <f t="shared" si="24"/>
        <v>26.232247941911886</v>
      </c>
      <c r="AG61" s="52">
        <f t="shared" si="25"/>
        <v>19.70773799670118</v>
      </c>
      <c r="AH61" s="52">
        <f t="shared" si="26"/>
        <v>14.399694868073622</v>
      </c>
      <c r="AI61" s="53">
        <f t="shared" si="27"/>
        <v>10.344114030827939</v>
      </c>
      <c r="AJ61" s="24"/>
      <c r="BY61"/>
    </row>
    <row r="62" spans="1:77" ht="16.5">
      <c r="A62" s="97">
        <v>20</v>
      </c>
      <c r="B62" s="4">
        <v>-3.4728165035969756</v>
      </c>
      <c r="C62" s="11">
        <v>265.0003703788108</v>
      </c>
      <c r="D62" s="4">
        <v>-2.162115839912708</v>
      </c>
      <c r="E62" s="4">
        <f t="shared" si="1"/>
        <v>4.0908678019287</v>
      </c>
      <c r="F62" s="182">
        <f t="shared" si="2"/>
        <v>0.5788027505994959</v>
      </c>
      <c r="G62" s="58">
        <f t="shared" si="29"/>
        <v>44.16672839646847</v>
      </c>
      <c r="H62" s="60">
        <f t="shared" si="30"/>
        <v>0.36035263998545125</v>
      </c>
      <c r="I62" s="60">
        <f t="shared" si="31"/>
        <v>0.68181130032145</v>
      </c>
      <c r="J62" s="41">
        <f t="shared" si="4"/>
        <v>4.0908678019287</v>
      </c>
      <c r="K62" s="18">
        <f t="shared" si="5"/>
        <v>140.1418140643841</v>
      </c>
      <c r="L62" s="18">
        <f t="shared" si="6"/>
        <v>909.9608457317727</v>
      </c>
      <c r="M62" s="15">
        <f t="shared" si="7"/>
        <v>1.577551386340476</v>
      </c>
      <c r="N62" s="18">
        <f t="shared" si="8"/>
        <v>1708.2468028995547</v>
      </c>
      <c r="O62" s="18">
        <f t="shared" si="9"/>
        <v>749.9309583128729</v>
      </c>
      <c r="P62" s="11">
        <f t="shared" si="10"/>
        <v>21.05629028912525</v>
      </c>
      <c r="Q62" s="83">
        <f t="shared" si="11"/>
        <v>3530.91426268405</v>
      </c>
      <c r="R62" s="113">
        <f t="shared" si="28"/>
        <v>1.5418503902164214E-05</v>
      </c>
      <c r="S62" s="62">
        <f t="shared" si="12"/>
        <v>0.0544414153374013</v>
      </c>
      <c r="T62" s="24"/>
      <c r="U62" s="54">
        <f t="shared" si="13"/>
        <v>5.532866095022787</v>
      </c>
      <c r="V62" s="55">
        <f t="shared" si="14"/>
        <v>4.797678315832567</v>
      </c>
      <c r="W62" s="55">
        <f t="shared" si="15"/>
        <v>4.0908678019287</v>
      </c>
      <c r="X62" s="55">
        <f t="shared" si="16"/>
        <v>3.4300224018792584</v>
      </c>
      <c r="Y62" s="56">
        <f t="shared" si="17"/>
        <v>2.847328596389923</v>
      </c>
      <c r="Z62" s="103">
        <f t="shared" si="18"/>
        <v>824.1549401955202</v>
      </c>
      <c r="AA62" s="103">
        <f t="shared" si="19"/>
        <v>792.8360479729575</v>
      </c>
      <c r="AB62" s="103">
        <f t="shared" si="20"/>
        <v>755.7238980805045</v>
      </c>
      <c r="AC62" s="103">
        <f t="shared" si="21"/>
        <v>712.4141397151834</v>
      </c>
      <c r="AD62" s="103">
        <f t="shared" si="22"/>
        <v>664.5257656001991</v>
      </c>
      <c r="AE62" s="51">
        <f t="shared" si="23"/>
        <v>33.942175614368246</v>
      </c>
      <c r="AF62" s="52">
        <f t="shared" si="24"/>
        <v>26.280666168776204</v>
      </c>
      <c r="AG62" s="52">
        <f t="shared" si="25"/>
        <v>19.82550843074253</v>
      </c>
      <c r="AH62" s="52">
        <f t="shared" si="26"/>
        <v>14.597654355497744</v>
      </c>
      <c r="AI62" s="53">
        <f t="shared" si="27"/>
        <v>10.635446876241549</v>
      </c>
      <c r="AJ62" s="24"/>
      <c r="BY62"/>
    </row>
    <row r="63" spans="1:77" ht="16.5">
      <c r="A63" s="97">
        <v>21</v>
      </c>
      <c r="B63" s="4">
        <v>-3.4247840831767498</v>
      </c>
      <c r="C63" s="11">
        <v>266.0689096058721</v>
      </c>
      <c r="D63" s="4">
        <v>-2.2725679260601312</v>
      </c>
      <c r="E63" s="4">
        <f t="shared" si="1"/>
        <v>4.1101959801131205</v>
      </c>
      <c r="F63" s="182">
        <f t="shared" si="2"/>
        <v>0.5707973471961248</v>
      </c>
      <c r="G63" s="58">
        <f t="shared" si="29"/>
        <v>44.344818267645344</v>
      </c>
      <c r="H63" s="60">
        <f t="shared" si="30"/>
        <v>0.3787613210100219</v>
      </c>
      <c r="I63" s="60">
        <f t="shared" si="31"/>
        <v>0.6850326633521867</v>
      </c>
      <c r="J63" s="41">
        <f t="shared" si="4"/>
        <v>4.1101959801131205</v>
      </c>
      <c r="K63" s="18">
        <f t="shared" si="5"/>
        <v>136.2920281793646</v>
      </c>
      <c r="L63" s="18">
        <f t="shared" si="6"/>
        <v>885.6807608814761</v>
      </c>
      <c r="M63" s="15">
        <f t="shared" si="7"/>
        <v>1.7428473225786405</v>
      </c>
      <c r="N63" s="18">
        <f t="shared" si="8"/>
        <v>1721.7949121864406</v>
      </c>
      <c r="O63" s="18">
        <f t="shared" si="9"/>
        <v>751.696190938902</v>
      </c>
      <c r="P63" s="11">
        <f t="shared" si="10"/>
        <v>21.23579381310669</v>
      </c>
      <c r="Q63" s="83">
        <f t="shared" si="11"/>
        <v>3518.4425333218687</v>
      </c>
      <c r="R63" s="113">
        <f t="shared" si="28"/>
        <v>1.5418503902164214E-05</v>
      </c>
      <c r="S63" s="62">
        <f t="shared" si="12"/>
        <v>0.05424911992956378</v>
      </c>
      <c r="T63" s="24"/>
      <c r="U63" s="54">
        <f t="shared" si="13"/>
        <v>5.539082865396064</v>
      </c>
      <c r="V63" s="55">
        <f t="shared" si="14"/>
        <v>4.808958980502878</v>
      </c>
      <c r="W63" s="55">
        <f t="shared" si="15"/>
        <v>4.1101959801131205</v>
      </c>
      <c r="X63" s="55">
        <f t="shared" si="16"/>
        <v>3.461836585695606</v>
      </c>
      <c r="Y63" s="56">
        <f t="shared" si="17"/>
        <v>2.8979115116799097</v>
      </c>
      <c r="Z63" s="103">
        <f t="shared" si="18"/>
        <v>824.3941637009249</v>
      </c>
      <c r="AA63" s="103">
        <f t="shared" si="19"/>
        <v>793.3668110438674</v>
      </c>
      <c r="AB63" s="103">
        <f t="shared" si="20"/>
        <v>756.8512363059276</v>
      </c>
      <c r="AC63" s="103">
        <f t="shared" si="21"/>
        <v>714.7366187715093</v>
      </c>
      <c r="AD63" s="103">
        <f t="shared" si="22"/>
        <v>669.1321248722805</v>
      </c>
      <c r="AE63" s="51">
        <f t="shared" si="23"/>
        <v>34.01107963764538</v>
      </c>
      <c r="AF63" s="52">
        <f t="shared" si="24"/>
        <v>26.390927682085618</v>
      </c>
      <c r="AG63" s="52">
        <f t="shared" si="25"/>
        <v>19.99015673436055</v>
      </c>
      <c r="AH63" s="52">
        <f t="shared" si="26"/>
        <v>14.831451902665023</v>
      </c>
      <c r="AI63" s="53">
        <f t="shared" si="27"/>
        <v>10.955353108776865</v>
      </c>
      <c r="AJ63" s="24"/>
      <c r="BY63"/>
    </row>
    <row r="64" spans="1:77" ht="16.5">
      <c r="A64" s="97">
        <v>22</v>
      </c>
      <c r="B64" s="4">
        <v>-3.3694970470507766</v>
      </c>
      <c r="C64" s="11">
        <v>268.12629665596774</v>
      </c>
      <c r="D64" s="4">
        <v>-2.3808539872059007</v>
      </c>
      <c r="E64" s="4">
        <f t="shared" si="1"/>
        <v>4.125769753449426</v>
      </c>
      <c r="F64" s="182">
        <f t="shared" si="2"/>
        <v>0.5615828411751295</v>
      </c>
      <c r="G64" s="58">
        <f t="shared" si="29"/>
        <v>44.68771610932795</v>
      </c>
      <c r="H64" s="60">
        <f t="shared" si="30"/>
        <v>0.3968089978676501</v>
      </c>
      <c r="I64" s="60">
        <f t="shared" si="31"/>
        <v>0.6876282922415711</v>
      </c>
      <c r="J64" s="41">
        <f t="shared" si="4"/>
        <v>4.125769753449426</v>
      </c>
      <c r="K64" s="18">
        <f t="shared" si="5"/>
        <v>131.9271625067392</v>
      </c>
      <c r="L64" s="18">
        <f t="shared" si="6"/>
        <v>858.2830191110692</v>
      </c>
      <c r="M64" s="15">
        <f t="shared" si="7"/>
        <v>1.912894953209314</v>
      </c>
      <c r="N64" s="18">
        <f t="shared" si="8"/>
        <v>1732.7369885895855</v>
      </c>
      <c r="O64" s="18">
        <f t="shared" si="9"/>
        <v>753.2123505096549</v>
      </c>
      <c r="P64" s="11">
        <f t="shared" si="10"/>
        <v>21.393466958728173</v>
      </c>
      <c r="Q64" s="83">
        <f t="shared" si="11"/>
        <v>3499.4658826289865</v>
      </c>
      <c r="R64" s="113">
        <f t="shared" si="28"/>
        <v>1.5418503902164214E-05</v>
      </c>
      <c r="S64" s="62">
        <f t="shared" si="12"/>
        <v>0.05395652836680556</v>
      </c>
      <c r="T64" s="24"/>
      <c r="U64" s="54">
        <f t="shared" si="13"/>
        <v>5.545780502743425</v>
      </c>
      <c r="V64" s="55">
        <f t="shared" si="14"/>
        <v>4.818409560001042</v>
      </c>
      <c r="W64" s="55">
        <f t="shared" si="15"/>
        <v>4.125769753449426</v>
      </c>
      <c r="X64" s="55">
        <f t="shared" si="16"/>
        <v>3.488609679559357</v>
      </c>
      <c r="Y64" s="56">
        <f t="shared" si="17"/>
        <v>2.9431845000646377</v>
      </c>
      <c r="Z64" s="103">
        <f t="shared" si="18"/>
        <v>824.6514578578876</v>
      </c>
      <c r="AA64" s="103">
        <f t="shared" si="19"/>
        <v>793.8101371844435</v>
      </c>
      <c r="AB64" s="103">
        <f t="shared" si="20"/>
        <v>757.754488648405</v>
      </c>
      <c r="AC64" s="103">
        <f t="shared" si="21"/>
        <v>716.6704206721724</v>
      </c>
      <c r="AD64" s="103">
        <f t="shared" si="22"/>
        <v>673.1752481853665</v>
      </c>
      <c r="AE64" s="51">
        <f t="shared" si="23"/>
        <v>34.085390665123654</v>
      </c>
      <c r="AF64" s="52">
        <f t="shared" si="24"/>
        <v>26.483476293742168</v>
      </c>
      <c r="AG64" s="52">
        <f t="shared" si="25"/>
        <v>20.123308546212016</v>
      </c>
      <c r="AH64" s="52">
        <f t="shared" si="26"/>
        <v>15.029604696091038</v>
      </c>
      <c r="AI64" s="53">
        <f t="shared" si="27"/>
        <v>11.245554592471981</v>
      </c>
      <c r="AJ64" s="24"/>
      <c r="BY64"/>
    </row>
    <row r="65" spans="1:77" ht="16.5">
      <c r="A65" s="97">
        <v>23</v>
      </c>
      <c r="B65" s="4">
        <v>-3.3099181316683417</v>
      </c>
      <c r="C65" s="11">
        <v>270.21249169600577</v>
      </c>
      <c r="D65" s="4">
        <v>-2.486364489840012</v>
      </c>
      <c r="E65" s="4">
        <f t="shared" si="1"/>
        <v>4.13975439062322</v>
      </c>
      <c r="F65" s="182">
        <f t="shared" si="2"/>
        <v>0.5516530219447237</v>
      </c>
      <c r="G65" s="58">
        <f t="shared" si="29"/>
        <v>45.03541528266763</v>
      </c>
      <c r="H65" s="60">
        <f t="shared" si="30"/>
        <v>0.414394081640002</v>
      </c>
      <c r="I65" s="60">
        <f t="shared" si="31"/>
        <v>0.68995906510387</v>
      </c>
      <c r="J65" s="41">
        <f t="shared" si="4"/>
        <v>4.13975439062322</v>
      </c>
      <c r="K65" s="18">
        <f t="shared" si="5"/>
        <v>127.30297864803691</v>
      </c>
      <c r="L65" s="18">
        <f t="shared" si="6"/>
        <v>829.2457160461425</v>
      </c>
      <c r="M65" s="15">
        <f t="shared" si="7"/>
        <v>2.0861963769634286</v>
      </c>
      <c r="N65" s="18">
        <f t="shared" si="8"/>
        <v>1742.5819576162328</v>
      </c>
      <c r="O65" s="18">
        <f t="shared" si="9"/>
        <v>754.6393009298997</v>
      </c>
      <c r="P65" s="11">
        <f t="shared" si="10"/>
        <v>21.538532166451475</v>
      </c>
      <c r="Q65" s="83">
        <f t="shared" si="11"/>
        <v>3477.394681783727</v>
      </c>
      <c r="R65" s="113">
        <f t="shared" si="28"/>
        <v>1.5418503902164214E-05</v>
      </c>
      <c r="S65" s="62">
        <f t="shared" si="12"/>
        <v>0.05361622347044748</v>
      </c>
      <c r="T65" s="24"/>
      <c r="U65" s="54">
        <f t="shared" si="13"/>
        <v>5.549986758257297</v>
      </c>
      <c r="V65" s="55">
        <f t="shared" si="14"/>
        <v>4.8257338919425115</v>
      </c>
      <c r="W65" s="55">
        <f t="shared" si="15"/>
        <v>4.13975439062322</v>
      </c>
      <c r="X65" s="55">
        <f t="shared" si="16"/>
        <v>3.5145311882747863</v>
      </c>
      <c r="Y65" s="56">
        <f t="shared" si="17"/>
        <v>2.98844387129129</v>
      </c>
      <c r="Z65" s="103">
        <f t="shared" si="18"/>
        <v>824.8128147090395</v>
      </c>
      <c r="AA65" s="103">
        <f t="shared" si="19"/>
        <v>794.152890432111</v>
      </c>
      <c r="AB65" s="103">
        <f t="shared" si="20"/>
        <v>758.5617218098611</v>
      </c>
      <c r="AC65" s="103">
        <f t="shared" si="21"/>
        <v>718.5249911777798</v>
      </c>
      <c r="AD65" s="103">
        <f t="shared" si="22"/>
        <v>677.1440865207074</v>
      </c>
      <c r="AE65" s="51">
        <f t="shared" si="23"/>
        <v>34.13210051344168</v>
      </c>
      <c r="AF65" s="52">
        <f t="shared" si="24"/>
        <v>26.5553125430434</v>
      </c>
      <c r="AG65" s="52">
        <f t="shared" si="25"/>
        <v>20.24324296912028</v>
      </c>
      <c r="AH65" s="52">
        <f t="shared" si="26"/>
        <v>15.222675137246357</v>
      </c>
      <c r="AI65" s="53">
        <f t="shared" si="27"/>
        <v>11.539329669405658</v>
      </c>
      <c r="AJ65" s="24"/>
      <c r="BY65"/>
    </row>
    <row r="66" spans="1:77" ht="16.5">
      <c r="A66" s="97">
        <v>24</v>
      </c>
      <c r="B66" s="4">
        <v>-3.244705516921435</v>
      </c>
      <c r="C66" s="11">
        <v>272.512009503866</v>
      </c>
      <c r="D66" s="4">
        <v>-2.5889469307652457</v>
      </c>
      <c r="E66" s="4">
        <f t="shared" si="1"/>
        <v>4.150995073697292</v>
      </c>
      <c r="F66" s="182">
        <f t="shared" si="2"/>
        <v>0.5407842528202391</v>
      </c>
      <c r="G66" s="58">
        <f t="shared" si="29"/>
        <v>45.41866825064434</v>
      </c>
      <c r="H66" s="60">
        <f t="shared" si="30"/>
        <v>0.43149115512754094</v>
      </c>
      <c r="I66" s="60">
        <f t="shared" si="31"/>
        <v>0.691832512282882</v>
      </c>
      <c r="J66" s="41">
        <f t="shared" si="4"/>
        <v>4.150995073697292</v>
      </c>
      <c r="K66" s="18">
        <f t="shared" si="5"/>
        <v>122.33610129649844</v>
      </c>
      <c r="L66" s="18">
        <f t="shared" si="6"/>
        <v>798.0684648370086</v>
      </c>
      <c r="M66" s="15">
        <f t="shared" si="7"/>
        <v>2.2618921536174215</v>
      </c>
      <c r="N66" s="18">
        <f t="shared" si="8"/>
        <v>1750.5085019784087</v>
      </c>
      <c r="O66" s="18">
        <f t="shared" si="9"/>
        <v>755.9120956621271</v>
      </c>
      <c r="P66" s="11">
        <f t="shared" si="10"/>
        <v>21.662792587738164</v>
      </c>
      <c r="Q66" s="83">
        <f t="shared" si="11"/>
        <v>3450.7498485153983</v>
      </c>
      <c r="R66" s="113">
        <f t="shared" si="28"/>
        <v>1.5418503902164214E-05</v>
      </c>
      <c r="S66" s="62">
        <f t="shared" si="12"/>
        <v>0.05320540000472724</v>
      </c>
      <c r="T66" s="24"/>
      <c r="U66" s="54">
        <f t="shared" si="13"/>
        <v>5.551392964276201</v>
      </c>
      <c r="V66" s="55">
        <f t="shared" si="14"/>
        <v>4.83016029389042</v>
      </c>
      <c r="W66" s="55">
        <f t="shared" si="15"/>
        <v>4.150995073697292</v>
      </c>
      <c r="X66" s="55">
        <f t="shared" si="16"/>
        <v>3.5382055841013695</v>
      </c>
      <c r="Y66" s="56">
        <f t="shared" si="17"/>
        <v>3.0323034850087764</v>
      </c>
      <c r="Z66" s="103">
        <f t="shared" si="18"/>
        <v>824.8667190251155</v>
      </c>
      <c r="AA66" s="103">
        <f t="shared" si="19"/>
        <v>794.3596800422763</v>
      </c>
      <c r="AB66" s="103">
        <f t="shared" si="20"/>
        <v>759.2079413564977</v>
      </c>
      <c r="AC66" s="103">
        <f t="shared" si="21"/>
        <v>720.2037685379806</v>
      </c>
      <c r="AD66" s="103">
        <f t="shared" si="22"/>
        <v>680.9223693487654</v>
      </c>
      <c r="AE66" s="51">
        <f t="shared" si="23"/>
        <v>34.14772327568851</v>
      </c>
      <c r="AF66" s="52">
        <f t="shared" si="24"/>
        <v>26.598772682594394</v>
      </c>
      <c r="AG66" s="52">
        <f t="shared" si="25"/>
        <v>20.33989815426354</v>
      </c>
      <c r="AH66" s="52">
        <f t="shared" si="26"/>
        <v>15.400057524895823</v>
      </c>
      <c r="AI66" s="53">
        <f t="shared" si="27"/>
        <v>11.827511301248544</v>
      </c>
      <c r="AJ66" s="24"/>
      <c r="BY66"/>
    </row>
    <row r="67" spans="1:77" ht="16.5">
      <c r="A67" s="97">
        <v>25</v>
      </c>
      <c r="B67" s="4">
        <v>-3.176386618340704</v>
      </c>
      <c r="C67" s="11">
        <v>276.26258343058134</v>
      </c>
      <c r="D67" s="4">
        <v>-2.6881395134157433</v>
      </c>
      <c r="E67" s="4">
        <f t="shared" si="1"/>
        <v>4.161192856953511</v>
      </c>
      <c r="F67" s="182">
        <f t="shared" si="2"/>
        <v>0.5293977697234507</v>
      </c>
      <c r="G67" s="58">
        <f t="shared" si="29"/>
        <v>46.043763905096895</v>
      </c>
      <c r="H67" s="60">
        <f t="shared" si="30"/>
        <v>0.4480232522359572</v>
      </c>
      <c r="I67" s="60">
        <f t="shared" si="31"/>
        <v>0.6935321428255851</v>
      </c>
      <c r="J67" s="41">
        <f t="shared" si="4"/>
        <v>4.161192856953511</v>
      </c>
      <c r="K67" s="18">
        <f t="shared" si="5"/>
        <v>117.23864138191529</v>
      </c>
      <c r="L67" s="18">
        <f t="shared" si="6"/>
        <v>766.2948448996336</v>
      </c>
      <c r="M67" s="15">
        <f t="shared" si="7"/>
        <v>2.4385361998263244</v>
      </c>
      <c r="N67" s="18">
        <f t="shared" si="8"/>
        <v>1757.7098389477399</v>
      </c>
      <c r="O67" s="18">
        <f t="shared" si="9"/>
        <v>757.1085800726546</v>
      </c>
      <c r="P67" s="11">
        <f t="shared" si="10"/>
        <v>21.79296311951557</v>
      </c>
      <c r="Q67" s="83">
        <f t="shared" si="11"/>
        <v>3422.5834046212854</v>
      </c>
      <c r="R67" s="113">
        <f t="shared" si="28"/>
        <v>1.5418503902164214E-05</v>
      </c>
      <c r="S67" s="62">
        <f t="shared" si="12"/>
        <v>0.05277111557963577</v>
      </c>
      <c r="T67" s="24"/>
      <c r="U67" s="54">
        <f t="shared" si="13"/>
        <v>5.558568282295476</v>
      </c>
      <c r="V67" s="55">
        <f t="shared" si="14"/>
        <v>4.8366784164334025</v>
      </c>
      <c r="W67" s="55">
        <f t="shared" si="15"/>
        <v>4.161192856953511</v>
      </c>
      <c r="X67" s="55">
        <f t="shared" si="16"/>
        <v>3.5586352742653826</v>
      </c>
      <c r="Y67" s="56">
        <f t="shared" si="17"/>
        <v>3.0722199093566744</v>
      </c>
      <c r="Z67" s="103">
        <f t="shared" si="18"/>
        <v>825.1414648804896</v>
      </c>
      <c r="AA67" s="103">
        <f t="shared" si="19"/>
        <v>794.6637096461917</v>
      </c>
      <c r="AB67" s="103">
        <f t="shared" si="20"/>
        <v>759.7921931597709</v>
      </c>
      <c r="AC67" s="103">
        <f t="shared" si="21"/>
        <v>721.6410788954942</v>
      </c>
      <c r="AD67" s="103">
        <f t="shared" si="22"/>
        <v>684.3044537813267</v>
      </c>
      <c r="AE67" s="51">
        <f t="shared" si="23"/>
        <v>34.227495121309</v>
      </c>
      <c r="AF67" s="52">
        <f t="shared" si="24"/>
        <v>26.662833887345684</v>
      </c>
      <c r="AG67" s="52">
        <f t="shared" si="25"/>
        <v>20.42778109547073</v>
      </c>
      <c r="AH67" s="52">
        <f t="shared" si="26"/>
        <v>15.55393371746946</v>
      </c>
      <c r="AI67" s="53">
        <f t="shared" si="27"/>
        <v>12.092771775982989</v>
      </c>
      <c r="AJ67" s="24"/>
      <c r="BY67"/>
    </row>
    <row r="68" spans="1:77" ht="16.5">
      <c r="A68" s="97">
        <v>26</v>
      </c>
      <c r="B68" s="4">
        <v>-3.103661088373279</v>
      </c>
      <c r="C68" s="11">
        <v>281.1840083138635</v>
      </c>
      <c r="D68" s="4">
        <v>-2.7791500681620103</v>
      </c>
      <c r="E68" s="4">
        <f t="shared" si="1"/>
        <v>4.166099765109726</v>
      </c>
      <c r="F68" s="182">
        <f t="shared" si="2"/>
        <v>0.5172768480622132</v>
      </c>
      <c r="G68" s="58">
        <f t="shared" si="29"/>
        <v>46.864001385643924</v>
      </c>
      <c r="H68" s="60">
        <f t="shared" si="30"/>
        <v>0.4631916780270017</v>
      </c>
      <c r="I68" s="60">
        <f t="shared" si="31"/>
        <v>0.6943499608516209</v>
      </c>
      <c r="J68" s="41">
        <f t="shared" si="4"/>
        <v>4.166099765109726</v>
      </c>
      <c r="K68" s="18">
        <f t="shared" si="5"/>
        <v>111.93158258580964</v>
      </c>
      <c r="L68" s="18">
        <f t="shared" si="6"/>
        <v>733.3872592953685</v>
      </c>
      <c r="M68" s="15">
        <f t="shared" si="7"/>
        <v>2.60645117774113</v>
      </c>
      <c r="N68" s="18">
        <f t="shared" si="8"/>
        <v>1761.1783895819178</v>
      </c>
      <c r="O68" s="18">
        <f t="shared" si="9"/>
        <v>757.9936765246515</v>
      </c>
      <c r="P68" s="11">
        <f t="shared" si="10"/>
        <v>21.89017714423404</v>
      </c>
      <c r="Q68" s="83">
        <f t="shared" si="11"/>
        <v>3388.987536309723</v>
      </c>
      <c r="R68" s="113">
        <f t="shared" si="28"/>
        <v>1.5418503902164214E-05</v>
      </c>
      <c r="S68" s="62">
        <f t="shared" si="12"/>
        <v>0.05225311755297735</v>
      </c>
      <c r="T68" s="24"/>
      <c r="U68" s="54">
        <f t="shared" si="13"/>
        <v>5.56616421763864</v>
      </c>
      <c r="V68" s="55">
        <f t="shared" si="14"/>
        <v>4.840506730936657</v>
      </c>
      <c r="W68" s="55">
        <f t="shared" si="15"/>
        <v>4.166099765109726</v>
      </c>
      <c r="X68" s="55">
        <f t="shared" si="16"/>
        <v>3.57209037113193</v>
      </c>
      <c r="Y68" s="56">
        <f t="shared" si="17"/>
        <v>3.1049690034365063</v>
      </c>
      <c r="Z68" s="103">
        <f t="shared" si="18"/>
        <v>825.4317585987797</v>
      </c>
      <c r="AA68" s="103">
        <f t="shared" si="19"/>
        <v>794.842010841888</v>
      </c>
      <c r="AB68" s="103">
        <f t="shared" si="20"/>
        <v>760.0726407153883</v>
      </c>
      <c r="AC68" s="103">
        <f t="shared" si="21"/>
        <v>722.5819997150747</v>
      </c>
      <c r="AD68" s="103">
        <f t="shared" si="22"/>
        <v>687.0399727521266</v>
      </c>
      <c r="AE68" s="51">
        <f t="shared" si="23"/>
        <v>34.31204344161374</v>
      </c>
      <c r="AF68" s="52">
        <f t="shared" si="24"/>
        <v>26.700494595499983</v>
      </c>
      <c r="AG68" s="52">
        <f t="shared" si="25"/>
        <v>20.470134302352157</v>
      </c>
      <c r="AH68" s="52">
        <f t="shared" si="26"/>
        <v>15.655684700284327</v>
      </c>
      <c r="AI68" s="53">
        <f t="shared" si="27"/>
        <v>12.312528681419998</v>
      </c>
      <c r="AJ68" s="24"/>
      <c r="BY68"/>
    </row>
    <row r="69" spans="1:77" ht="16.5">
      <c r="A69" s="97">
        <v>27</v>
      </c>
      <c r="B69" s="4">
        <v>-3.0237338568309724</v>
      </c>
      <c r="C69" s="11">
        <v>287.6155962752834</v>
      </c>
      <c r="D69" s="4">
        <v>-2.8623362248566395</v>
      </c>
      <c r="E69" s="4">
        <f t="shared" si="1"/>
        <v>4.163644449406369</v>
      </c>
      <c r="F69" s="182">
        <f t="shared" si="2"/>
        <v>0.503955642805162</v>
      </c>
      <c r="G69" s="58">
        <f t="shared" si="29"/>
        <v>47.93593271254723</v>
      </c>
      <c r="H69" s="60">
        <f t="shared" si="30"/>
        <v>0.47705603747610664</v>
      </c>
      <c r="I69" s="60">
        <f t="shared" si="31"/>
        <v>0.693940741567728</v>
      </c>
      <c r="J69" s="41">
        <f t="shared" si="4"/>
        <v>4.163644449406369</v>
      </c>
      <c r="K69" s="18">
        <f t="shared" si="5"/>
        <v>106.24076446204242</v>
      </c>
      <c r="L69" s="18">
        <f t="shared" si="6"/>
        <v>698.3058897963589</v>
      </c>
      <c r="M69" s="15">
        <f t="shared" si="7"/>
        <v>2.764820185151901</v>
      </c>
      <c r="N69" s="18">
        <f t="shared" si="8"/>
        <v>1759.4425180406845</v>
      </c>
      <c r="O69" s="18">
        <f t="shared" si="9"/>
        <v>758.4843739077844</v>
      </c>
      <c r="P69" s="11">
        <f t="shared" si="10"/>
        <v>21.94091164437916</v>
      </c>
      <c r="Q69" s="83">
        <f t="shared" si="11"/>
        <v>3347.179278036401</v>
      </c>
      <c r="R69" s="113">
        <f t="shared" si="28"/>
        <v>1.5418503902164214E-05</v>
      </c>
      <c r="S69" s="62">
        <f t="shared" si="12"/>
        <v>0.05160849675964744</v>
      </c>
      <c r="T69" s="24"/>
      <c r="U69" s="54">
        <f t="shared" si="13"/>
        <v>5.57328040650781</v>
      </c>
      <c r="V69" s="55">
        <f t="shared" si="14"/>
        <v>4.840013576855613</v>
      </c>
      <c r="W69" s="55">
        <f t="shared" si="15"/>
        <v>4.163644449406369</v>
      </c>
      <c r="X69" s="55">
        <f t="shared" si="16"/>
        <v>3.5765997148606483</v>
      </c>
      <c r="Y69" s="56">
        <f t="shared" si="17"/>
        <v>3.1295563075223733</v>
      </c>
      <c r="Z69" s="103">
        <f t="shared" si="18"/>
        <v>825.7031989191029</v>
      </c>
      <c r="AA69" s="103">
        <f t="shared" si="19"/>
        <v>794.8190535367049</v>
      </c>
      <c r="AB69" s="103">
        <f t="shared" si="20"/>
        <v>759.9323655885653</v>
      </c>
      <c r="AC69" s="103">
        <f t="shared" si="21"/>
        <v>722.8963345274349</v>
      </c>
      <c r="AD69" s="103">
        <f t="shared" si="22"/>
        <v>689.0709169671142</v>
      </c>
      <c r="AE69" s="51">
        <f t="shared" si="23"/>
        <v>34.39134537220236</v>
      </c>
      <c r="AF69" s="52">
        <f t="shared" si="24"/>
        <v>26.69564176597125</v>
      </c>
      <c r="AG69" s="52">
        <f t="shared" si="25"/>
        <v>20.448936252487456</v>
      </c>
      <c r="AH69" s="52">
        <f t="shared" si="26"/>
        <v>15.689857920988484</v>
      </c>
      <c r="AI69" s="53">
        <f t="shared" si="27"/>
        <v>12.478776910246244</v>
      </c>
      <c r="AJ69" s="24"/>
      <c r="BY69"/>
    </row>
    <row r="70" spans="1:77" ht="16.5">
      <c r="A70" s="97">
        <v>28</v>
      </c>
      <c r="B70" s="4">
        <v>-2.9433261496191037</v>
      </c>
      <c r="C70" s="11">
        <v>293.71604892488523</v>
      </c>
      <c r="D70" s="4">
        <v>-2.932044770675551</v>
      </c>
      <c r="E70" s="4">
        <f t="shared" si="1"/>
        <v>4.154522278226158</v>
      </c>
      <c r="F70" s="182">
        <f t="shared" si="2"/>
        <v>0.4905543582698506</v>
      </c>
      <c r="G70" s="58">
        <f t="shared" si="29"/>
        <v>48.95267482081421</v>
      </c>
      <c r="H70" s="60">
        <f t="shared" si="30"/>
        <v>0.4886741284459251</v>
      </c>
      <c r="I70" s="60">
        <f t="shared" si="31"/>
        <v>0.6924203797043595</v>
      </c>
      <c r="J70" s="41">
        <f t="shared" si="4"/>
        <v>4.154522278226158</v>
      </c>
      <c r="K70" s="18">
        <f t="shared" si="5"/>
        <v>100.66554271745235</v>
      </c>
      <c r="L70" s="18">
        <f t="shared" si="6"/>
        <v>663.926323729689</v>
      </c>
      <c r="M70" s="15">
        <f t="shared" si="7"/>
        <v>2.901127344928262</v>
      </c>
      <c r="N70" s="18">
        <f t="shared" si="8"/>
        <v>1752.9981994809234</v>
      </c>
      <c r="O70" s="18">
        <f t="shared" si="9"/>
        <v>758.5949534587095</v>
      </c>
      <c r="P70" s="11">
        <f t="shared" si="10"/>
        <v>21.932364410366397</v>
      </c>
      <c r="Q70" s="83">
        <f t="shared" si="11"/>
        <v>3301.0185111420687</v>
      </c>
      <c r="R70" s="113">
        <f t="shared" si="28"/>
        <v>1.5418503902164214E-05</v>
      </c>
      <c r="S70" s="62">
        <f t="shared" si="12"/>
        <v>0.05089676679516029</v>
      </c>
      <c r="T70" s="24"/>
      <c r="U70" s="54">
        <f t="shared" si="13"/>
        <v>5.57269228995973</v>
      </c>
      <c r="V70" s="55">
        <f t="shared" si="14"/>
        <v>4.832326195816747</v>
      </c>
      <c r="W70" s="55">
        <f t="shared" si="15"/>
        <v>4.154522278226158</v>
      </c>
      <c r="X70" s="55">
        <f t="shared" si="16"/>
        <v>3.575043503382686</v>
      </c>
      <c r="Y70" s="56">
        <f t="shared" si="17"/>
        <v>3.1486534479330412</v>
      </c>
      <c r="Z70" s="103">
        <f t="shared" si="18"/>
        <v>825.6807847622462</v>
      </c>
      <c r="AA70" s="103">
        <f t="shared" si="19"/>
        <v>794.4607691149931</v>
      </c>
      <c r="AB70" s="103">
        <f t="shared" si="20"/>
        <v>759.4102381227173</v>
      </c>
      <c r="AC70" s="103">
        <f t="shared" si="21"/>
        <v>722.7879118858862</v>
      </c>
      <c r="AD70" s="103">
        <f t="shared" si="22"/>
        <v>690.6350634077046</v>
      </c>
      <c r="AE70" s="51">
        <f t="shared" si="23"/>
        <v>34.384788043750824</v>
      </c>
      <c r="AF70" s="52">
        <f t="shared" si="24"/>
        <v>26.620051108901347</v>
      </c>
      <c r="AG70" s="52">
        <f t="shared" si="25"/>
        <v>20.37027404341473</v>
      </c>
      <c r="AH70" s="52">
        <f t="shared" si="26"/>
        <v>15.678060356396776</v>
      </c>
      <c r="AI70" s="53">
        <f t="shared" si="27"/>
        <v>12.6086484993683</v>
      </c>
      <c r="AJ70" s="24"/>
      <c r="BY70"/>
    </row>
    <row r="71" spans="1:77" ht="16.5">
      <c r="A71" s="97">
        <v>29</v>
      </c>
      <c r="B71" s="4">
        <v>-2.8741355361107566</v>
      </c>
      <c r="C71" s="11">
        <v>297.04201378813184</v>
      </c>
      <c r="D71" s="4">
        <v>-2.9929470254361243</v>
      </c>
      <c r="E71" s="4">
        <f t="shared" si="1"/>
        <v>4.1495044254707825</v>
      </c>
      <c r="F71" s="182">
        <f t="shared" si="2"/>
        <v>0.47902258935179276</v>
      </c>
      <c r="G71" s="58">
        <f t="shared" si="29"/>
        <v>49.50700229802197</v>
      </c>
      <c r="H71" s="60">
        <f t="shared" si="30"/>
        <v>0.4988245042393541</v>
      </c>
      <c r="I71" s="60">
        <f t="shared" si="31"/>
        <v>0.691584070911797</v>
      </c>
      <c r="J71" s="41">
        <f t="shared" si="4"/>
        <v>4.1495044254707825</v>
      </c>
      <c r="K71" s="18">
        <f t="shared" si="5"/>
        <v>95.98835527855996</v>
      </c>
      <c r="L71" s="18">
        <f t="shared" si="6"/>
        <v>634.7942781587218</v>
      </c>
      <c r="M71" s="15">
        <f t="shared" si="7"/>
        <v>3.0228991440711246</v>
      </c>
      <c r="N71" s="18">
        <f t="shared" si="8"/>
        <v>1749.456668626869</v>
      </c>
      <c r="O71" s="18">
        <f t="shared" si="9"/>
        <v>758.8849919598857</v>
      </c>
      <c r="P71" s="11">
        <f t="shared" si="10"/>
        <v>21.9299827579229</v>
      </c>
      <c r="Q71" s="83">
        <f t="shared" si="11"/>
        <v>3264.0771759260306</v>
      </c>
      <c r="R71" s="113">
        <f t="shared" si="28"/>
        <v>1.5418503902164214E-05</v>
      </c>
      <c r="S71" s="62">
        <f t="shared" si="12"/>
        <v>0.05032718667398065</v>
      </c>
      <c r="T71" s="24"/>
      <c r="U71" s="54">
        <f t="shared" si="13"/>
        <v>5.563727729108106</v>
      </c>
      <c r="V71" s="55">
        <f t="shared" si="14"/>
        <v>4.823097157629169</v>
      </c>
      <c r="W71" s="55">
        <f t="shared" si="15"/>
        <v>4.1495044254707825</v>
      </c>
      <c r="X71" s="55">
        <f t="shared" si="16"/>
        <v>3.580981513336752</v>
      </c>
      <c r="Y71" s="56">
        <f t="shared" si="17"/>
        <v>3.1744906768652617</v>
      </c>
      <c r="Z71" s="103">
        <f t="shared" si="18"/>
        <v>825.3387057505562</v>
      </c>
      <c r="AA71" s="103">
        <f t="shared" si="19"/>
        <v>794.0295838399536</v>
      </c>
      <c r="AB71" s="103">
        <f t="shared" si="20"/>
        <v>759.1223789779914</v>
      </c>
      <c r="AC71" s="103">
        <f t="shared" si="21"/>
        <v>723.2012968273</v>
      </c>
      <c r="AD71" s="103">
        <f t="shared" si="22"/>
        <v>692.7329944036275</v>
      </c>
      <c r="AE71" s="51">
        <f t="shared" si="23"/>
        <v>34.284912309278326</v>
      </c>
      <c r="AF71" s="52">
        <f t="shared" si="24"/>
        <v>26.529440697243082</v>
      </c>
      <c r="AG71" s="52">
        <f t="shared" si="25"/>
        <v>20.327067542117277</v>
      </c>
      <c r="AH71" s="52">
        <f t="shared" si="26"/>
        <v>15.723099372095591</v>
      </c>
      <c r="AI71" s="53">
        <f t="shared" si="27"/>
        <v>12.785393868880233</v>
      </c>
      <c r="AJ71" s="24"/>
      <c r="BY71"/>
    </row>
    <row r="72" spans="1:77" ht="16.5">
      <c r="A72" s="97">
        <v>30</v>
      </c>
      <c r="B72" s="4">
        <v>-2.814667499304406</v>
      </c>
      <c r="C72" s="11">
        <v>297.5604234248999</v>
      </c>
      <c r="D72" s="4">
        <v>-3.051174456936324</v>
      </c>
      <c r="E72" s="4">
        <f t="shared" si="1"/>
        <v>4.151146672703963</v>
      </c>
      <c r="F72" s="182">
        <f t="shared" si="2"/>
        <v>0.46911124988406766</v>
      </c>
      <c r="G72" s="58">
        <f t="shared" si="29"/>
        <v>49.59340390414998</v>
      </c>
      <c r="H72" s="60">
        <f t="shared" si="30"/>
        <v>0.508529076156054</v>
      </c>
      <c r="I72" s="60">
        <f t="shared" si="31"/>
        <v>0.691857778783994</v>
      </c>
      <c r="J72" s="41">
        <f t="shared" si="4"/>
        <v>4.151146672703963</v>
      </c>
      <c r="K72" s="18">
        <f t="shared" si="5"/>
        <v>92.05730534486094</v>
      </c>
      <c r="L72" s="18">
        <f t="shared" si="6"/>
        <v>609.923772294871</v>
      </c>
      <c r="M72" s="15">
        <f t="shared" si="7"/>
        <v>3.1416635814096696</v>
      </c>
      <c r="N72" s="18">
        <f t="shared" si="8"/>
        <v>1750.6154851150004</v>
      </c>
      <c r="O72" s="18">
        <f t="shared" si="9"/>
        <v>759.4891689537387</v>
      </c>
      <c r="P72" s="11">
        <f t="shared" si="10"/>
        <v>21.95412014082519</v>
      </c>
      <c r="Q72" s="83">
        <f t="shared" si="11"/>
        <v>3237.1815154307055</v>
      </c>
      <c r="R72" s="113">
        <f t="shared" si="28"/>
        <v>1.5418503902164214E-05</v>
      </c>
      <c r="S72" s="62">
        <f t="shared" si="12"/>
        <v>0.049912495827682195</v>
      </c>
      <c r="T72" s="24"/>
      <c r="U72" s="54">
        <f t="shared" si="13"/>
        <v>5.548159419882915</v>
      </c>
      <c r="V72" s="55">
        <f t="shared" si="14"/>
        <v>4.814530624162555</v>
      </c>
      <c r="W72" s="55">
        <f t="shared" si="15"/>
        <v>4.151146672703963</v>
      </c>
      <c r="X72" s="55">
        <f t="shared" si="16"/>
        <v>3.597084048273246</v>
      </c>
      <c r="Y72" s="56">
        <f t="shared" si="17"/>
        <v>3.209468801393939</v>
      </c>
      <c r="Z72" s="103">
        <f t="shared" si="18"/>
        <v>824.7427375854139</v>
      </c>
      <c r="AA72" s="103">
        <f t="shared" si="19"/>
        <v>793.6283228948382</v>
      </c>
      <c r="AB72" s="103">
        <f t="shared" si="20"/>
        <v>759.2166407636673</v>
      </c>
      <c r="AC72" s="103">
        <f t="shared" si="21"/>
        <v>724.3179336526584</v>
      </c>
      <c r="AD72" s="103">
        <f t="shared" si="22"/>
        <v>695.5402098721163</v>
      </c>
      <c r="AE72" s="51">
        <f t="shared" si="23"/>
        <v>34.111804305849574</v>
      </c>
      <c r="AF72" s="52">
        <f t="shared" si="24"/>
        <v>26.44547094055165</v>
      </c>
      <c r="AG72" s="52">
        <f t="shared" si="25"/>
        <v>20.341203250662428</v>
      </c>
      <c r="AH72" s="52">
        <f t="shared" si="26"/>
        <v>15.845552053032034</v>
      </c>
      <c r="AI72" s="53">
        <f t="shared" si="27"/>
        <v>13.026570154030248</v>
      </c>
      <c r="AJ72" s="24"/>
      <c r="BY72"/>
    </row>
    <row r="73" spans="1:77" ht="16.5">
      <c r="A73" s="97">
        <v>31</v>
      </c>
      <c r="B73" s="4">
        <v>-2.758965456209907</v>
      </c>
      <c r="C73" s="11">
        <v>297.69170629424355</v>
      </c>
      <c r="D73" s="4">
        <v>-3.1063009406105677</v>
      </c>
      <c r="E73" s="4">
        <f t="shared" si="1"/>
        <v>4.154635474045543</v>
      </c>
      <c r="F73" s="182">
        <f t="shared" si="2"/>
        <v>0.45982757603498453</v>
      </c>
      <c r="G73" s="58">
        <f t="shared" si="29"/>
        <v>49.61528438237392</v>
      </c>
      <c r="H73" s="60">
        <f t="shared" si="30"/>
        <v>0.5177168234350946</v>
      </c>
      <c r="I73" s="60">
        <f t="shared" si="31"/>
        <v>0.6924392456742572</v>
      </c>
      <c r="J73" s="41">
        <f t="shared" si="4"/>
        <v>4.154635474045543</v>
      </c>
      <c r="K73" s="18">
        <f t="shared" si="5"/>
        <v>88.4497454364464</v>
      </c>
      <c r="L73" s="18">
        <f t="shared" si="6"/>
        <v>587.0410768653318</v>
      </c>
      <c r="M73" s="15">
        <f t="shared" si="7"/>
        <v>3.25621186187066</v>
      </c>
      <c r="N73" s="18">
        <f t="shared" si="8"/>
        <v>1753.0781186301967</v>
      </c>
      <c r="O73" s="18">
        <f t="shared" si="9"/>
        <v>760.1569618632705</v>
      </c>
      <c r="P73" s="11">
        <f t="shared" si="10"/>
        <v>21.989601554532676</v>
      </c>
      <c r="Q73" s="83">
        <f t="shared" si="11"/>
        <v>3213.9717162116485</v>
      </c>
      <c r="R73" s="113">
        <f t="shared" si="28"/>
        <v>1.5418503902164214E-05</v>
      </c>
      <c r="S73" s="62">
        <f t="shared" si="12"/>
        <v>0.04955463544785472</v>
      </c>
      <c r="T73" s="24"/>
      <c r="U73" s="54">
        <f t="shared" si="13"/>
        <v>5.533148947290656</v>
      </c>
      <c r="V73" s="55">
        <f t="shared" si="14"/>
        <v>4.807316892310977</v>
      </c>
      <c r="W73" s="55">
        <f t="shared" si="15"/>
        <v>4.154635474045543</v>
      </c>
      <c r="X73" s="55">
        <f t="shared" si="16"/>
        <v>3.6149464629785597</v>
      </c>
      <c r="Y73" s="56">
        <f t="shared" si="17"/>
        <v>3.245122759944396</v>
      </c>
      <c r="Z73" s="103">
        <f t="shared" si="18"/>
        <v>824.1658328716272</v>
      </c>
      <c r="AA73" s="103">
        <f t="shared" si="19"/>
        <v>793.2896572891881</v>
      </c>
      <c r="AB73" s="103">
        <f t="shared" si="20"/>
        <v>759.4167264873109</v>
      </c>
      <c r="AC73" s="103">
        <f t="shared" si="21"/>
        <v>725.5491944683278</v>
      </c>
      <c r="AD73" s="103">
        <f t="shared" si="22"/>
        <v>698.3633981998987</v>
      </c>
      <c r="AE73" s="51">
        <f t="shared" si="23"/>
        <v>33.945309128304686</v>
      </c>
      <c r="AF73" s="52">
        <f t="shared" si="24"/>
        <v>26.374863145547433</v>
      </c>
      <c r="AG73" s="52">
        <f t="shared" si="25"/>
        <v>20.371249241268288</v>
      </c>
      <c r="AH73" s="52">
        <f t="shared" si="26"/>
        <v>15.981929900049007</v>
      </c>
      <c r="AI73" s="53">
        <f t="shared" si="27"/>
        <v>13.274656357493969</v>
      </c>
      <c r="AJ73" s="24"/>
      <c r="BY73"/>
    </row>
    <row r="74" spans="1:77" ht="16.5">
      <c r="A74" s="97">
        <v>32</v>
      </c>
      <c r="B74" s="4">
        <v>-2.7112369030589747</v>
      </c>
      <c r="C74" s="11">
        <v>295.76091511286495</v>
      </c>
      <c r="D74" s="4">
        <v>-3.1618604906707013</v>
      </c>
      <c r="E74" s="4">
        <f aca="true" t="shared" si="32" ref="E74:E105">SQRT(B74^2+D74^2)</f>
        <v>4.165113120549451</v>
      </c>
      <c r="F74" s="182">
        <f aca="true" t="shared" si="33" ref="F74:F105">-B74*$E$28*(1-$E$32)/$E$29/$E$33</f>
        <v>0.45187281717649574</v>
      </c>
      <c r="G74" s="58">
        <f t="shared" si="29"/>
        <v>49.29348585214416</v>
      </c>
      <c r="H74" s="60">
        <f t="shared" si="30"/>
        <v>0.5269767484451169</v>
      </c>
      <c r="I74" s="60">
        <f t="shared" si="31"/>
        <v>0.6941855200915752</v>
      </c>
      <c r="J74" s="41">
        <f aca="true" t="shared" si="34" ref="J74:J105">E74*E$28/E$29</f>
        <v>4.165113120549451</v>
      </c>
      <c r="K74" s="18">
        <f aca="true" t="shared" si="35" ref="K74:K105">E$35*E$13/120*F74^2/E$7*E$6*E$9*(E$9-1)*E$4/E$5</f>
        <v>85.41595398454785</v>
      </c>
      <c r="L74" s="18">
        <f aca="true" t="shared" si="36" ref="L74:L105">E$36*E$13/6*F74^2/E$8*E$6*E$4/E$5*(1+(G74*E$4/F74)^2/15)</f>
        <v>567.449778764907</v>
      </c>
      <c r="M74" s="15">
        <f aca="true" t="shared" si="37" ref="M74:M105">E$37*E$13/8*H74^2/E$8*E$6*E$5/E$4</f>
        <v>3.373735300630986</v>
      </c>
      <c r="N74" s="18">
        <f aca="true" t="shared" si="38" ref="N74:N105">E$13*E$14*(E$11/E$10)^2*J74*(1-E$32)/E$33^2*(E$19/2/PI())^2/E$18*LN((E$17+E$18*J74)/(E$17+E$18*E$32*J74))</f>
        <v>1760.4807791538808</v>
      </c>
      <c r="O74" s="18">
        <f aca="true" t="shared" si="39" ref="O74:O105">(Z74+AA74+AB74+AC74+AD74)/5</f>
        <v>761.1420548629105</v>
      </c>
      <c r="P74" s="11">
        <f aca="true" t="shared" si="40" ref="P74:P105">(AE74+AF74+AG74+AH74+AI74)/5</f>
        <v>22.062328057640272</v>
      </c>
      <c r="Q74" s="83">
        <f aca="true" t="shared" si="41" ref="Q74:Q105">SUM(K74:P74)</f>
        <v>3199.9246301245175</v>
      </c>
      <c r="R74" s="113">
        <f t="shared" si="28"/>
        <v>1.5418503902164214E-05</v>
      </c>
      <c r="S74" s="62">
        <f aca="true" t="shared" si="42" ref="S74:S105">Q74*R74</f>
        <v>0.04933805039620625</v>
      </c>
      <c r="T74" s="24"/>
      <c r="U74" s="54">
        <f aca="true" t="shared" si="43" ref="U74:U105">SQRT(($B74-$C74*0.8*$E$4)^2+$D74^2)*$E$28/$E$29</f>
        <v>5.515645534119213</v>
      </c>
      <c r="V74" s="55">
        <f aca="true" t="shared" si="44" ref="V74:V105">SQRT(($B74-$C74*0.4*$E$4)^2+$D74^2)*$E$28/$E$29</f>
        <v>4.802904567290479</v>
      </c>
      <c r="W74" s="55">
        <f aca="true" t="shared" si="45" ref="W74:W105">SQRT(($B74)^2+$D74^2)*$E$28/$E$29</f>
        <v>4.165113120549451</v>
      </c>
      <c r="X74" s="55">
        <f aca="true" t="shared" si="46" ref="X74:X105">SQRT(($B74+$C74*0.4*$E$4)^2+$D74^2)*$E$28/$E$29</f>
        <v>3.641863634386871</v>
      </c>
      <c r="Y74" s="56">
        <f aca="true" t="shared" si="47" ref="Y74:Y105">SQRT(($B74+$C74*0.8*$E$4)^2+$D74^2)*$E$28/$E$29</f>
        <v>3.2882978204519175</v>
      </c>
      <c r="Z74" s="103">
        <f aca="true" t="shared" si="48" ref="Z74:Z105">$E$38*$E$13*$E$14*$E$16/$E$33*2/3*$E$20/PI()*($E$21*$E$22*LN((U74+$E$22)/($E$32*U74+$E$22))+$E$23*U74*(1-$E$32)+$E$24*U74^2/2*(1-$E$32^2))</f>
        <v>823.4902571817864</v>
      </c>
      <c r="AA74" s="103">
        <f aca="true" t="shared" si="49" ref="AA74:AA105">$E$38*$E$13*$E$14*$E$16/$E$33*2/3*$E$20/PI()*($E$21*$E$22*LN((V74+$E$22)/($E$32*V74+$E$22))+$E$23*V74*(1-$E$32)+$E$24*V74^2/2*(1-$E$32^2))</f>
        <v>793.0821620279625</v>
      </c>
      <c r="AB74" s="103">
        <f aca="true" t="shared" si="50" ref="AB74:AB105">$E$38*$E$13*$E$14*$E$16/$E$33*2/3*$E$20/PI()*($E$21*$E$22*LN((W74+$E$22)/($E$32*W74+$E$22))+$E$23*W74*(1-$E$32)+$E$24*W74^2/2*(1-$E$32^2))</f>
        <v>760.0162857736134</v>
      </c>
      <c r="AC74" s="103">
        <f aca="true" t="shared" si="51" ref="AC74:AC105">$E$38*$E$13*$E$14*$E$16/$E$33*2/3*$E$20/PI()*($E$21*$E$22*LN((X74+$E$22)/($E$32*X74+$E$22))+$E$23*X74*(1-$E$32)+$E$24*X74^2/2*(1-$E$32^2))</f>
        <v>727.3900293175976</v>
      </c>
      <c r="AD74" s="103">
        <f aca="true" t="shared" si="52" ref="AD74:AD105">$E$38*$E$13*$E$14*$E$16/$E$33*2/3*$E$20/PI()*($E$21*$E$22*LN((Y74+$E$22)/($E$32*Y74+$E$22))+$E$23*Y74*(1-$E$32)+$E$24*Y74^2/2*(1-$E$32^2))</f>
        <v>701.7315400135931</v>
      </c>
      <c r="AE74" s="51">
        <f aca="true" t="shared" si="53" ref="AE74:AE105">1/9/PI()*$E$20/$E$33*$E$27^2*U74*(3*U74+4*$E$26)/($E$25*$E$26*$E$13*$E$14*$E$16*16*$E$4^2*$E$5^2)</f>
        <v>33.75167088663716</v>
      </c>
      <c r="AF74" s="52">
        <f aca="true" t="shared" si="54" ref="AF74:AF105">1/9/PI()*$E$20/$E$33*$E$27^2*V74*(3*V74+4*$E$26)/($E$25*$E$26*$E$13*$E$14*$E$16*16*$E$4^2*$E$5^2)</f>
        <v>26.331721270584268</v>
      </c>
      <c r="AG74" s="52">
        <f aca="true" t="shared" si="55" ref="AG74:AG105">1/9/PI()*$E$20/$E$33*$E$27^2*W74*(3*W74+4*$E$26)/($E$25*$E$26*$E$13*$E$14*$E$16*16*$E$4^2*$E$5^2)</f>
        <v>20.461614779026778</v>
      </c>
      <c r="AH74" s="52">
        <f aca="true" t="shared" si="56" ref="AH74:AH105">1/9/PI()*$E$20/$E$33*$E$27^2*X74*(3*X74+4*$E$26)/($E$25*$E$26*$E$13*$E$14*$E$16*16*$E$4^2*$E$5^2)</f>
        <v>16.1885168760871</v>
      </c>
      <c r="AI74" s="53">
        <f aca="true" t="shared" si="57" ref="AI74:AI105">1/9/PI()*$E$20/$E$33*$E$27^2*Y74*(3*Y74+4*$E$26)/($E$25*$E$26*$E$13*$E$14*$E$16*16*$E$4^2*$E$5^2)</f>
        <v>13.578116475866059</v>
      </c>
      <c r="AJ74" s="24"/>
      <c r="BY74"/>
    </row>
    <row r="75" spans="1:77" ht="16.5">
      <c r="A75" s="97">
        <v>33</v>
      </c>
      <c r="B75" s="4">
        <v>-2.669278910699692</v>
      </c>
      <c r="C75" s="11">
        <v>292.2450183841966</v>
      </c>
      <c r="D75" s="4">
        <v>-3.2213535043073547</v>
      </c>
      <c r="E75" s="4">
        <f t="shared" si="32"/>
        <v>4.18355928639949</v>
      </c>
      <c r="F75" s="182">
        <f t="shared" si="33"/>
        <v>0.4448798184499486</v>
      </c>
      <c r="G75" s="58">
        <f t="shared" si="29"/>
        <v>48.70750306403277</v>
      </c>
      <c r="H75" s="60">
        <f t="shared" si="30"/>
        <v>0.5368922507178924</v>
      </c>
      <c r="I75" s="60">
        <f t="shared" si="31"/>
        <v>0.6972598810665815</v>
      </c>
      <c r="J75" s="41">
        <f t="shared" si="34"/>
        <v>4.18355928639949</v>
      </c>
      <c r="K75" s="18">
        <f t="shared" si="35"/>
        <v>82.79268591398805</v>
      </c>
      <c r="L75" s="18">
        <f t="shared" si="36"/>
        <v>550.2002757469797</v>
      </c>
      <c r="M75" s="15">
        <f t="shared" si="37"/>
        <v>3.5018889478807913</v>
      </c>
      <c r="N75" s="18">
        <f t="shared" si="38"/>
        <v>1773.5381744543333</v>
      </c>
      <c r="O75" s="18">
        <f t="shared" si="39"/>
        <v>762.5086999636304</v>
      </c>
      <c r="P75" s="11">
        <f t="shared" si="40"/>
        <v>22.186785276937737</v>
      </c>
      <c r="Q75" s="83">
        <f t="shared" si="41"/>
        <v>3194.72851030375</v>
      </c>
      <c r="R75" s="113">
        <f aca="true" t="shared" si="58" ref="R75:R104">K$32*(A76-A74)/2</f>
        <v>1.5418503902164214E-05</v>
      </c>
      <c r="S75" s="62">
        <f t="shared" si="42"/>
        <v>0.04925793400247364</v>
      </c>
      <c r="T75" s="24"/>
      <c r="U75" s="54">
        <f t="shared" si="43"/>
        <v>5.498417178552677</v>
      </c>
      <c r="V75" s="55">
        <f t="shared" si="44"/>
        <v>4.803054572689054</v>
      </c>
      <c r="W75" s="55">
        <f t="shared" si="45"/>
        <v>4.18355928639949</v>
      </c>
      <c r="X75" s="55">
        <f t="shared" si="46"/>
        <v>3.678463904019408</v>
      </c>
      <c r="Y75" s="56">
        <f t="shared" si="47"/>
        <v>3.3400776037829005</v>
      </c>
      <c r="Z75" s="103">
        <f t="shared" si="48"/>
        <v>822.8222724518712</v>
      </c>
      <c r="AA75" s="103">
        <f t="shared" si="49"/>
        <v>793.0892205731333</v>
      </c>
      <c r="AB75" s="103">
        <f t="shared" si="50"/>
        <v>761.0669557304866</v>
      </c>
      <c r="AC75" s="103">
        <f t="shared" si="51"/>
        <v>729.865379258699</v>
      </c>
      <c r="AD75" s="103">
        <f t="shared" si="52"/>
        <v>705.6996718039622</v>
      </c>
      <c r="AE75" s="51">
        <f t="shared" si="53"/>
        <v>33.56161019384864</v>
      </c>
      <c r="AF75" s="52">
        <f t="shared" si="54"/>
        <v>26.33318738959852</v>
      </c>
      <c r="AG75" s="52">
        <f t="shared" si="55"/>
        <v>20.621182318400212</v>
      </c>
      <c r="AH75" s="52">
        <f t="shared" si="56"/>
        <v>16.47149786478139</v>
      </c>
      <c r="AI75" s="53">
        <f t="shared" si="57"/>
        <v>13.946448618059932</v>
      </c>
      <c r="AJ75" s="24"/>
      <c r="BY75"/>
    </row>
    <row r="76" spans="1:77" ht="16.5">
      <c r="A76" s="97">
        <v>34</v>
      </c>
      <c r="B76" s="4">
        <v>-2.6375447342258767</v>
      </c>
      <c r="C76" s="11">
        <v>287.200924963392</v>
      </c>
      <c r="D76" s="4">
        <v>-3.285142488990785</v>
      </c>
      <c r="E76" s="4">
        <f t="shared" si="32"/>
        <v>4.212932873665948</v>
      </c>
      <c r="F76" s="182">
        <f t="shared" si="33"/>
        <v>0.4395907890376461</v>
      </c>
      <c r="G76" s="58">
        <f aca="true" t="shared" si="59" ref="G76:G107">C76*$E$28*(1-$E$32)/$E$29/$E$33</f>
        <v>47.86682082723201</v>
      </c>
      <c r="H76" s="60">
        <f aca="true" t="shared" si="60" ref="H76:H107">-D76*$E$28*(1-$E$32)/$E$29/$E$33</f>
        <v>0.5475237481651308</v>
      </c>
      <c r="I76" s="60">
        <f aca="true" t="shared" si="61" ref="I76:I107">E76*$E$28*(1-$E$32)/$E$29/$E$33</f>
        <v>0.7021554789443246</v>
      </c>
      <c r="J76" s="41">
        <f t="shared" si="34"/>
        <v>4.212932873665948</v>
      </c>
      <c r="K76" s="18">
        <f t="shared" si="35"/>
        <v>80.83579800653133</v>
      </c>
      <c r="L76" s="18">
        <f t="shared" si="36"/>
        <v>536.9360487523531</v>
      </c>
      <c r="M76" s="15">
        <f t="shared" si="37"/>
        <v>3.6419503449459616</v>
      </c>
      <c r="N76" s="18">
        <f t="shared" si="38"/>
        <v>1794.3957745601824</v>
      </c>
      <c r="O76" s="18">
        <f t="shared" si="39"/>
        <v>764.3856422922279</v>
      </c>
      <c r="P76" s="11">
        <f t="shared" si="40"/>
        <v>22.3904562701732</v>
      </c>
      <c r="Q76" s="83">
        <f t="shared" si="41"/>
        <v>3202.585670226414</v>
      </c>
      <c r="R76" s="113">
        <f t="shared" si="58"/>
        <v>1.5418503902164214E-05</v>
      </c>
      <c r="S76" s="62">
        <f t="shared" si="42"/>
        <v>0.04937907965340116</v>
      </c>
      <c r="T76" s="24"/>
      <c r="U76" s="54">
        <f t="shared" si="43"/>
        <v>5.4857922459911075</v>
      </c>
      <c r="V76" s="55">
        <f t="shared" si="44"/>
        <v>4.811509519088599</v>
      </c>
      <c r="W76" s="55">
        <f t="shared" si="45"/>
        <v>4.212932873665948</v>
      </c>
      <c r="X76" s="55">
        <f t="shared" si="46"/>
        <v>3.7267217770288723</v>
      </c>
      <c r="Y76" s="56">
        <f t="shared" si="47"/>
        <v>3.401408424223448</v>
      </c>
      <c r="Z76" s="103">
        <f t="shared" si="48"/>
        <v>822.3308559320265</v>
      </c>
      <c r="AA76" s="103">
        <f t="shared" si="49"/>
        <v>793.4865759027101</v>
      </c>
      <c r="AB76" s="103">
        <f t="shared" si="50"/>
        <v>762.7273378194236</v>
      </c>
      <c r="AC76" s="103">
        <f t="shared" si="51"/>
        <v>733.0813191432002</v>
      </c>
      <c r="AD76" s="103">
        <f t="shared" si="52"/>
        <v>710.3021226637791</v>
      </c>
      <c r="AE76" s="51">
        <f t="shared" si="53"/>
        <v>33.422670528467506</v>
      </c>
      <c r="AF76" s="52">
        <f t="shared" si="54"/>
        <v>26.41588913618456</v>
      </c>
      <c r="AG76" s="52">
        <f t="shared" si="55"/>
        <v>20.87653189527378</v>
      </c>
      <c r="AH76" s="52">
        <f t="shared" si="56"/>
        <v>16.84827029373951</v>
      </c>
      <c r="AI76" s="53">
        <f t="shared" si="57"/>
        <v>14.388919497200643</v>
      </c>
      <c r="AJ76" s="24"/>
      <c r="BY76"/>
    </row>
    <row r="77" spans="1:77" ht="16.5">
      <c r="A77" s="97">
        <v>35</v>
      </c>
      <c r="B77" s="4">
        <v>-2.6092980206098773</v>
      </c>
      <c r="C77" s="11">
        <v>279.6282082739125</v>
      </c>
      <c r="D77" s="4">
        <v>-3.360034817120199</v>
      </c>
      <c r="E77" s="4">
        <f t="shared" si="32"/>
        <v>4.254206169500791</v>
      </c>
      <c r="F77" s="182">
        <f t="shared" si="33"/>
        <v>0.43488300343497954</v>
      </c>
      <c r="G77" s="58">
        <f t="shared" si="59"/>
        <v>46.60470137898542</v>
      </c>
      <c r="H77" s="60">
        <f t="shared" si="60"/>
        <v>0.5600058028533664</v>
      </c>
      <c r="I77" s="60">
        <f t="shared" si="61"/>
        <v>0.7090343615834651</v>
      </c>
      <c r="J77" s="41">
        <f t="shared" si="34"/>
        <v>4.254206169500791</v>
      </c>
      <c r="K77" s="18">
        <f t="shared" si="35"/>
        <v>79.11365172955108</v>
      </c>
      <c r="L77" s="18">
        <f t="shared" si="36"/>
        <v>524.7688232793444</v>
      </c>
      <c r="M77" s="15">
        <f t="shared" si="37"/>
        <v>3.8098962821854925</v>
      </c>
      <c r="N77" s="18">
        <f t="shared" si="38"/>
        <v>1823.8373017212211</v>
      </c>
      <c r="O77" s="18">
        <f t="shared" si="39"/>
        <v>766.8351719372514</v>
      </c>
      <c r="P77" s="11">
        <f t="shared" si="40"/>
        <v>22.674541881974957</v>
      </c>
      <c r="Q77" s="83">
        <f t="shared" si="41"/>
        <v>3221.039386831528</v>
      </c>
      <c r="R77" s="113">
        <f t="shared" si="58"/>
        <v>1.5418503902164214E-05</v>
      </c>
      <c r="S77" s="62">
        <f t="shared" si="42"/>
        <v>0.04966360835488654</v>
      </c>
      <c r="T77" s="24"/>
      <c r="U77" s="54">
        <f t="shared" si="43"/>
        <v>5.471942320053327</v>
      </c>
      <c r="V77" s="55">
        <f t="shared" si="44"/>
        <v>4.8259282995288295</v>
      </c>
      <c r="W77" s="55">
        <f t="shared" si="45"/>
        <v>4.254206169500791</v>
      </c>
      <c r="X77" s="55">
        <f t="shared" si="46"/>
        <v>3.790542348433361</v>
      </c>
      <c r="Y77" s="56">
        <f t="shared" si="47"/>
        <v>3.4784202506507977</v>
      </c>
      <c r="Z77" s="103">
        <f t="shared" si="48"/>
        <v>821.7898810324143</v>
      </c>
      <c r="AA77" s="103">
        <f t="shared" si="49"/>
        <v>794.1619781719462</v>
      </c>
      <c r="AB77" s="103">
        <f t="shared" si="50"/>
        <v>765.0343799213831</v>
      </c>
      <c r="AC77" s="103">
        <f t="shared" si="51"/>
        <v>737.2529682726133</v>
      </c>
      <c r="AD77" s="103">
        <f t="shared" si="52"/>
        <v>715.9366522878994</v>
      </c>
      <c r="AE77" s="51">
        <f t="shared" si="53"/>
        <v>33.27057719728313</v>
      </c>
      <c r="AF77" s="52">
        <f t="shared" si="54"/>
        <v>26.55722057742326</v>
      </c>
      <c r="AG77" s="52">
        <f t="shared" si="55"/>
        <v>21.23793282247711</v>
      </c>
      <c r="AH77" s="52">
        <f t="shared" si="56"/>
        <v>17.352939005182627</v>
      </c>
      <c r="AI77" s="53">
        <f t="shared" si="57"/>
        <v>14.954039807508668</v>
      </c>
      <c r="AJ77" s="24"/>
      <c r="BY77"/>
    </row>
    <row r="78" spans="1:77" ht="16.5">
      <c r="A78" s="97">
        <v>36</v>
      </c>
      <c r="B78" s="4">
        <v>-2.5764540293352063</v>
      </c>
      <c r="C78" s="11">
        <v>273.9471788397309</v>
      </c>
      <c r="D78" s="4">
        <v>-3.4458735258073268</v>
      </c>
      <c r="E78" s="4">
        <f t="shared" si="32"/>
        <v>4.302575940194134</v>
      </c>
      <c r="F78" s="182">
        <f t="shared" si="33"/>
        <v>0.4294090048892011</v>
      </c>
      <c r="G78" s="58">
        <f t="shared" si="59"/>
        <v>45.65786313995515</v>
      </c>
      <c r="H78" s="60">
        <f t="shared" si="60"/>
        <v>0.5743122543012211</v>
      </c>
      <c r="I78" s="60">
        <f t="shared" si="61"/>
        <v>0.7170959900323557</v>
      </c>
      <c r="J78" s="41">
        <f t="shared" si="34"/>
        <v>4.302575940194134</v>
      </c>
      <c r="K78" s="18">
        <f t="shared" si="35"/>
        <v>77.13453350813136</v>
      </c>
      <c r="L78" s="18">
        <f t="shared" si="36"/>
        <v>511.2996556283393</v>
      </c>
      <c r="M78" s="15">
        <f t="shared" si="37"/>
        <v>4.007045414224118</v>
      </c>
      <c r="N78" s="18">
        <f t="shared" si="38"/>
        <v>1858.5387583831327</v>
      </c>
      <c r="O78" s="18">
        <f t="shared" si="39"/>
        <v>769.6738969159856</v>
      </c>
      <c r="P78" s="11">
        <f t="shared" si="40"/>
        <v>23.045736154079755</v>
      </c>
      <c r="Q78" s="83">
        <f t="shared" si="41"/>
        <v>3243.6996260038927</v>
      </c>
      <c r="R78" s="113">
        <f t="shared" si="58"/>
        <v>1.5418503902164214E-05</v>
      </c>
      <c r="S78" s="62">
        <f t="shared" si="42"/>
        <v>0.05001299534098962</v>
      </c>
      <c r="T78" s="24"/>
      <c r="U78" s="54">
        <f t="shared" si="43"/>
        <v>5.472406664643446</v>
      </c>
      <c r="V78" s="55">
        <f t="shared" si="44"/>
        <v>4.850613934778308</v>
      </c>
      <c r="W78" s="55">
        <f t="shared" si="45"/>
        <v>4.302575940194134</v>
      </c>
      <c r="X78" s="55">
        <f t="shared" si="46"/>
        <v>3.8598377211807517</v>
      </c>
      <c r="Y78" s="56">
        <f t="shared" si="47"/>
        <v>3.561884063582451</v>
      </c>
      <c r="Z78" s="103">
        <f t="shared" si="48"/>
        <v>821.8080501411096</v>
      </c>
      <c r="AA78" s="103">
        <f t="shared" si="49"/>
        <v>795.3118050966776</v>
      </c>
      <c r="AB78" s="103">
        <f t="shared" si="50"/>
        <v>767.7001769784492</v>
      </c>
      <c r="AC78" s="103">
        <f t="shared" si="51"/>
        <v>741.6807715101646</v>
      </c>
      <c r="AD78" s="103">
        <f t="shared" si="52"/>
        <v>721.8686808535266</v>
      </c>
      <c r="AE78" s="51">
        <f t="shared" si="53"/>
        <v>33.27567085649283</v>
      </c>
      <c r="AF78" s="52">
        <f t="shared" si="54"/>
        <v>26.800049169291906</v>
      </c>
      <c r="AG78" s="52">
        <f t="shared" si="55"/>
        <v>21.66534657565679</v>
      </c>
      <c r="AH78" s="52">
        <f t="shared" si="56"/>
        <v>17.90914187718668</v>
      </c>
      <c r="AI78" s="53">
        <f t="shared" si="57"/>
        <v>15.578472291770558</v>
      </c>
      <c r="AJ78" s="24"/>
      <c r="BY78"/>
    </row>
    <row r="79" spans="1:77" ht="16.5">
      <c r="A79" s="97">
        <v>37</v>
      </c>
      <c r="B79" s="4">
        <v>-2.5352834640695328</v>
      </c>
      <c r="C79" s="11">
        <v>270.0787957741034</v>
      </c>
      <c r="D79" s="4">
        <v>-3.5385001643441343</v>
      </c>
      <c r="E79" s="4">
        <f t="shared" si="32"/>
        <v>4.3530042104560245</v>
      </c>
      <c r="F79" s="182">
        <f t="shared" si="33"/>
        <v>0.42254724401158883</v>
      </c>
      <c r="G79" s="58">
        <f t="shared" si="59"/>
        <v>45.01313262901724</v>
      </c>
      <c r="H79" s="60">
        <f t="shared" si="60"/>
        <v>0.589750027390689</v>
      </c>
      <c r="I79" s="60">
        <f t="shared" si="61"/>
        <v>0.7255007017426707</v>
      </c>
      <c r="J79" s="41">
        <f t="shared" si="34"/>
        <v>4.3530042104560245</v>
      </c>
      <c r="K79" s="18">
        <f t="shared" si="35"/>
        <v>74.68907986583683</v>
      </c>
      <c r="L79" s="18">
        <f t="shared" si="36"/>
        <v>495.1684670679195</v>
      </c>
      <c r="M79" s="15">
        <f t="shared" si="37"/>
        <v>4.225363125086553</v>
      </c>
      <c r="N79" s="18">
        <f t="shared" si="38"/>
        <v>1894.9419703400843</v>
      </c>
      <c r="O79" s="18">
        <f t="shared" si="39"/>
        <v>772.6185554128635</v>
      </c>
      <c r="P79" s="11">
        <f t="shared" si="40"/>
        <v>23.458855854648085</v>
      </c>
      <c r="Q79" s="83">
        <f t="shared" si="41"/>
        <v>3265.1022916664383</v>
      </c>
      <c r="R79" s="113">
        <f t="shared" si="58"/>
        <v>1.5418503902164214E-05</v>
      </c>
      <c r="S79" s="62">
        <f t="shared" si="42"/>
        <v>0.0503429924250243</v>
      </c>
      <c r="T79" s="24"/>
      <c r="U79" s="54">
        <f t="shared" si="43"/>
        <v>5.481536258947783</v>
      </c>
      <c r="V79" s="55">
        <f t="shared" si="44"/>
        <v>4.880201384226984</v>
      </c>
      <c r="W79" s="55">
        <f t="shared" si="45"/>
        <v>4.3530042104560245</v>
      </c>
      <c r="X79" s="55">
        <f t="shared" si="46"/>
        <v>3.929895682466642</v>
      </c>
      <c r="Y79" s="56">
        <f t="shared" si="47"/>
        <v>3.6472823865279786</v>
      </c>
      <c r="Z79" s="103">
        <f t="shared" si="48"/>
        <v>822.1648274794487</v>
      </c>
      <c r="AA79" s="103">
        <f t="shared" si="49"/>
        <v>796.6792576136189</v>
      </c>
      <c r="AB79" s="103">
        <f t="shared" si="50"/>
        <v>770.4368189364056</v>
      </c>
      <c r="AC79" s="103">
        <f t="shared" si="51"/>
        <v>746.0533608704823</v>
      </c>
      <c r="AD79" s="103">
        <f t="shared" si="52"/>
        <v>727.7585121643618</v>
      </c>
      <c r="AE79" s="51">
        <f t="shared" si="53"/>
        <v>33.37589681190328</v>
      </c>
      <c r="AF79" s="52">
        <f t="shared" si="54"/>
        <v>27.09253082609283</v>
      </c>
      <c r="AG79" s="52">
        <f t="shared" si="55"/>
        <v>22.11540140519558</v>
      </c>
      <c r="AH79" s="52">
        <f t="shared" si="56"/>
        <v>18.48018834556617</v>
      </c>
      <c r="AI79" s="53">
        <f t="shared" si="57"/>
        <v>16.230261884482577</v>
      </c>
      <c r="AJ79" s="24"/>
      <c r="BY79"/>
    </row>
    <row r="80" spans="1:77" ht="16.5">
      <c r="A80" s="97">
        <v>38</v>
      </c>
      <c r="B80" s="4">
        <v>-2.4859101785173223</v>
      </c>
      <c r="C80" s="11">
        <v>267.629859111193</v>
      </c>
      <c r="D80" s="4">
        <v>-3.634620734515027</v>
      </c>
      <c r="E80" s="4">
        <f t="shared" si="32"/>
        <v>4.403432445198017</v>
      </c>
      <c r="F80" s="182">
        <f t="shared" si="33"/>
        <v>0.4143183630862204</v>
      </c>
      <c r="G80" s="58">
        <f t="shared" si="59"/>
        <v>44.60497651853216</v>
      </c>
      <c r="H80" s="60">
        <f t="shared" si="60"/>
        <v>0.6057701224191713</v>
      </c>
      <c r="I80" s="60">
        <f t="shared" si="61"/>
        <v>0.7339054075330028</v>
      </c>
      <c r="J80" s="41">
        <f t="shared" si="34"/>
        <v>4.403432445198017</v>
      </c>
      <c r="K80" s="18">
        <f t="shared" si="35"/>
        <v>71.80834651761727</v>
      </c>
      <c r="L80" s="18">
        <f t="shared" si="36"/>
        <v>476.4998536104011</v>
      </c>
      <c r="M80" s="15">
        <f t="shared" si="37"/>
        <v>4.458038320134663</v>
      </c>
      <c r="N80" s="18">
        <f t="shared" si="38"/>
        <v>1931.5722984239464</v>
      </c>
      <c r="O80" s="18">
        <f t="shared" si="39"/>
        <v>775.5434087833952</v>
      </c>
      <c r="P80" s="11">
        <f t="shared" si="40"/>
        <v>23.89112641312047</v>
      </c>
      <c r="Q80" s="83">
        <f t="shared" si="41"/>
        <v>3283.773072068615</v>
      </c>
      <c r="R80" s="113">
        <f t="shared" si="58"/>
        <v>1.5418503902164214E-05</v>
      </c>
      <c r="S80" s="62">
        <f t="shared" si="42"/>
        <v>0.05063086792551171</v>
      </c>
      <c r="T80" s="24"/>
      <c r="U80" s="54">
        <f t="shared" si="43"/>
        <v>5.495644734011299</v>
      </c>
      <c r="V80" s="55">
        <f t="shared" si="44"/>
        <v>4.911913208009907</v>
      </c>
      <c r="W80" s="55">
        <f t="shared" si="45"/>
        <v>4.403432445198017</v>
      </c>
      <c r="X80" s="55">
        <f t="shared" si="46"/>
        <v>3.999010984189384</v>
      </c>
      <c r="Y80" s="56">
        <f t="shared" si="47"/>
        <v>3.732627227537792</v>
      </c>
      <c r="Z80" s="103">
        <f t="shared" si="48"/>
        <v>822.7144963629014</v>
      </c>
      <c r="AA80" s="103">
        <f t="shared" si="49"/>
        <v>798.1321065109177</v>
      </c>
      <c r="AB80" s="103">
        <f t="shared" si="50"/>
        <v>773.1309792995638</v>
      </c>
      <c r="AC80" s="103">
        <f t="shared" si="51"/>
        <v>750.2682760441832</v>
      </c>
      <c r="AD80" s="103">
        <f t="shared" si="52"/>
        <v>733.4711856994097</v>
      </c>
      <c r="AE80" s="51">
        <f t="shared" si="53"/>
        <v>33.53107453525031</v>
      </c>
      <c r="AF80" s="52">
        <f t="shared" si="54"/>
        <v>27.407749420361647</v>
      </c>
      <c r="AG80" s="52">
        <f t="shared" si="55"/>
        <v>22.57000004810857</v>
      </c>
      <c r="AH80" s="52">
        <f t="shared" si="56"/>
        <v>19.052145295467724</v>
      </c>
      <c r="AI80" s="53">
        <f t="shared" si="57"/>
        <v>16.894662766414097</v>
      </c>
      <c r="AJ80" s="24"/>
      <c r="BY80"/>
    </row>
    <row r="81" spans="1:77" ht="16.5">
      <c r="A81" s="97">
        <v>39</v>
      </c>
      <c r="B81" s="4">
        <v>-2.4287738043023666</v>
      </c>
      <c r="C81" s="11">
        <v>266.71740499918525</v>
      </c>
      <c r="D81" s="4">
        <v>-3.7312804857203368</v>
      </c>
      <c r="E81" s="4">
        <f t="shared" si="32"/>
        <v>4.452122668523722</v>
      </c>
      <c r="F81" s="182">
        <f t="shared" si="33"/>
        <v>0.40479563405039437</v>
      </c>
      <c r="G81" s="58">
        <f t="shared" si="59"/>
        <v>44.45290083319754</v>
      </c>
      <c r="H81" s="60">
        <f t="shared" si="60"/>
        <v>0.6218800809533894</v>
      </c>
      <c r="I81" s="60">
        <f t="shared" si="61"/>
        <v>0.7420204447539537</v>
      </c>
      <c r="J81" s="41">
        <f t="shared" si="34"/>
        <v>4.452122668523722</v>
      </c>
      <c r="K81" s="18">
        <f t="shared" si="35"/>
        <v>68.54538211060779</v>
      </c>
      <c r="L81" s="18">
        <f t="shared" si="36"/>
        <v>455.6425699829597</v>
      </c>
      <c r="M81" s="15">
        <f t="shared" si="37"/>
        <v>4.698306999403219</v>
      </c>
      <c r="N81" s="18">
        <f t="shared" si="38"/>
        <v>1967.1533620509413</v>
      </c>
      <c r="O81" s="18">
        <f t="shared" si="39"/>
        <v>778.3599418458307</v>
      </c>
      <c r="P81" s="11">
        <f t="shared" si="40"/>
        <v>24.32741327162217</v>
      </c>
      <c r="Q81" s="83">
        <f t="shared" si="41"/>
        <v>3298.726976261365</v>
      </c>
      <c r="R81" s="113">
        <f t="shared" si="58"/>
        <v>1.5418503902164214E-05</v>
      </c>
      <c r="S81" s="62">
        <f t="shared" si="42"/>
        <v>0.05086143475566022</v>
      </c>
      <c r="T81" s="24"/>
      <c r="U81" s="54">
        <f t="shared" si="43"/>
        <v>5.513710037956039</v>
      </c>
      <c r="V81" s="55">
        <f t="shared" si="44"/>
        <v>4.9443382118730765</v>
      </c>
      <c r="W81" s="55">
        <f t="shared" si="45"/>
        <v>4.452122668523722</v>
      </c>
      <c r="X81" s="55">
        <f t="shared" si="46"/>
        <v>4.065187091542132</v>
      </c>
      <c r="Y81" s="56">
        <f t="shared" si="47"/>
        <v>3.8156951993525694</v>
      </c>
      <c r="Z81" s="103">
        <f t="shared" si="48"/>
        <v>823.4153633852001</v>
      </c>
      <c r="AA81" s="103">
        <f t="shared" si="49"/>
        <v>799.6041336191806</v>
      </c>
      <c r="AB81" s="103">
        <f t="shared" si="50"/>
        <v>775.6929098112213</v>
      </c>
      <c r="AC81" s="103">
        <f t="shared" si="51"/>
        <v>754.2150748906879</v>
      </c>
      <c r="AD81" s="103">
        <f t="shared" si="52"/>
        <v>738.8722275228632</v>
      </c>
      <c r="AE81" s="51">
        <f t="shared" si="53"/>
        <v>33.73029233108305</v>
      </c>
      <c r="AF81" s="52">
        <f t="shared" si="54"/>
        <v>27.731915157344975</v>
      </c>
      <c r="AG81" s="52">
        <f t="shared" si="55"/>
        <v>23.01324283522144</v>
      </c>
      <c r="AH81" s="52">
        <f t="shared" si="56"/>
        <v>19.60777839142651</v>
      </c>
      <c r="AI81" s="53">
        <f t="shared" si="57"/>
        <v>17.553837643034875</v>
      </c>
      <c r="AJ81" s="24"/>
      <c r="BY81"/>
    </row>
    <row r="82" spans="1:77" ht="16.5">
      <c r="A82" s="97">
        <v>40</v>
      </c>
      <c r="B82" s="4">
        <v>-2.3645929712935825</v>
      </c>
      <c r="C82" s="11">
        <v>267.68052309683566</v>
      </c>
      <c r="D82" s="4">
        <v>-3.826948792718716</v>
      </c>
      <c r="E82" s="4">
        <f t="shared" si="32"/>
        <v>4.498537204690237</v>
      </c>
      <c r="F82" s="182">
        <f t="shared" si="33"/>
        <v>0.3940988285489304</v>
      </c>
      <c r="G82" s="58">
        <f t="shared" si="59"/>
        <v>44.61342051613927</v>
      </c>
      <c r="H82" s="60">
        <f t="shared" si="60"/>
        <v>0.6378247987864527</v>
      </c>
      <c r="I82" s="60">
        <f t="shared" si="61"/>
        <v>0.7497562007817061</v>
      </c>
      <c r="J82" s="41">
        <f t="shared" si="34"/>
        <v>4.498537204690237</v>
      </c>
      <c r="K82" s="18">
        <f t="shared" si="35"/>
        <v>64.97059591352979</v>
      </c>
      <c r="L82" s="18">
        <f t="shared" si="36"/>
        <v>433.093354309464</v>
      </c>
      <c r="M82" s="15">
        <f t="shared" si="37"/>
        <v>4.942320439837415</v>
      </c>
      <c r="N82" s="18">
        <f t="shared" si="38"/>
        <v>2001.2643973574457</v>
      </c>
      <c r="O82" s="18">
        <f t="shared" si="39"/>
        <v>781.0561389297987</v>
      </c>
      <c r="P82" s="11">
        <f t="shared" si="40"/>
        <v>24.76551248679128</v>
      </c>
      <c r="Q82" s="83">
        <f t="shared" si="41"/>
        <v>3310.0923194368665</v>
      </c>
      <c r="R82" s="113">
        <f t="shared" si="58"/>
        <v>1.5418503902164214E-05</v>
      </c>
      <c r="S82" s="62">
        <f t="shared" si="42"/>
        <v>0.05103667134376112</v>
      </c>
      <c r="T82" s="24"/>
      <c r="U82" s="54">
        <f t="shared" si="43"/>
        <v>5.536624890388826</v>
      </c>
      <c r="V82" s="55">
        <f t="shared" si="44"/>
        <v>4.977549583134937</v>
      </c>
      <c r="W82" s="55">
        <f t="shared" si="45"/>
        <v>4.498537204690237</v>
      </c>
      <c r="X82" s="55">
        <f t="shared" si="46"/>
        <v>4.127556972970753</v>
      </c>
      <c r="Y82" s="56">
        <f t="shared" si="47"/>
        <v>3.8955960522079924</v>
      </c>
      <c r="Z82" s="103">
        <f t="shared" si="48"/>
        <v>824.2996262963222</v>
      </c>
      <c r="AA82" s="103">
        <f t="shared" si="49"/>
        <v>801.0979105907359</v>
      </c>
      <c r="AB82" s="103">
        <f t="shared" si="50"/>
        <v>778.0998908136255</v>
      </c>
      <c r="AC82" s="103">
        <f t="shared" si="51"/>
        <v>757.8578546240516</v>
      </c>
      <c r="AD82" s="103">
        <f t="shared" si="52"/>
        <v>743.9254123242584</v>
      </c>
      <c r="AE82" s="51">
        <f t="shared" si="53"/>
        <v>33.98382823952808</v>
      </c>
      <c r="AF82" s="52">
        <f t="shared" si="54"/>
        <v>28.065890145067826</v>
      </c>
      <c r="AG82" s="52">
        <f t="shared" si="55"/>
        <v>23.439713240632713</v>
      </c>
      <c r="AH82" s="52">
        <f t="shared" si="56"/>
        <v>20.13861654186812</v>
      </c>
      <c r="AI82" s="53">
        <f t="shared" si="57"/>
        <v>18.199514266859662</v>
      </c>
      <c r="AJ82" s="24"/>
      <c r="BY82"/>
    </row>
    <row r="83" spans="1:77" ht="16.5">
      <c r="A83" s="97">
        <v>41</v>
      </c>
      <c r="B83" s="4">
        <v>-2.288741666332017</v>
      </c>
      <c r="C83" s="11">
        <v>270.6049879533039</v>
      </c>
      <c r="D83" s="4">
        <v>-3.9188784877742875</v>
      </c>
      <c r="E83" s="4">
        <f t="shared" si="32"/>
        <v>4.5382757757924255</v>
      </c>
      <c r="F83" s="182">
        <f t="shared" si="33"/>
        <v>0.38145694438866945</v>
      </c>
      <c r="G83" s="58">
        <f t="shared" si="59"/>
        <v>45.10083132555066</v>
      </c>
      <c r="H83" s="60">
        <f t="shared" si="60"/>
        <v>0.6531464146290479</v>
      </c>
      <c r="I83" s="60">
        <f t="shared" si="61"/>
        <v>0.7563792959654043</v>
      </c>
      <c r="J83" s="41">
        <f t="shared" si="34"/>
        <v>4.5382757757924255</v>
      </c>
      <c r="K83" s="18">
        <f t="shared" si="35"/>
        <v>60.86920274510862</v>
      </c>
      <c r="L83" s="18">
        <f t="shared" si="36"/>
        <v>407.50493657772233</v>
      </c>
      <c r="M83" s="15">
        <f t="shared" si="37"/>
        <v>5.1826179250782145</v>
      </c>
      <c r="N83" s="18">
        <f t="shared" si="38"/>
        <v>2030.61733192649</v>
      </c>
      <c r="O83" s="18">
        <f t="shared" si="39"/>
        <v>783.4425539114934</v>
      </c>
      <c r="P83" s="11">
        <f t="shared" si="40"/>
        <v>25.165253810246387</v>
      </c>
      <c r="Q83" s="83">
        <f t="shared" si="41"/>
        <v>3312.7818968961383</v>
      </c>
      <c r="R83" s="113">
        <f t="shared" si="58"/>
        <v>1.5418503902164214E-05</v>
      </c>
      <c r="S83" s="62">
        <f t="shared" si="42"/>
        <v>0.051078140604312074</v>
      </c>
      <c r="T83" s="24"/>
      <c r="U83" s="54">
        <f t="shared" si="43"/>
        <v>5.559293424120084</v>
      </c>
      <c r="V83" s="55">
        <f t="shared" si="44"/>
        <v>5.006656532138976</v>
      </c>
      <c r="W83" s="55">
        <f t="shared" si="45"/>
        <v>4.5382757757924255</v>
      </c>
      <c r="X83" s="55">
        <f t="shared" si="46"/>
        <v>4.182553709693185</v>
      </c>
      <c r="Y83" s="56">
        <f t="shared" si="47"/>
        <v>3.969891079460682</v>
      </c>
      <c r="Z83" s="103">
        <f t="shared" si="48"/>
        <v>825.1692023529752</v>
      </c>
      <c r="AA83" s="103">
        <f t="shared" si="49"/>
        <v>802.395627951616</v>
      </c>
      <c r="AB83" s="103">
        <f t="shared" si="50"/>
        <v>780.133921452274</v>
      </c>
      <c r="AC83" s="103">
        <f t="shared" si="51"/>
        <v>761.0098387155068</v>
      </c>
      <c r="AD83" s="103">
        <f t="shared" si="52"/>
        <v>748.5041790850953</v>
      </c>
      <c r="AE83" s="51">
        <f t="shared" si="53"/>
        <v>34.23556202912815</v>
      </c>
      <c r="AF83" s="52">
        <f t="shared" si="54"/>
        <v>28.360211520980453</v>
      </c>
      <c r="AG83" s="52">
        <f t="shared" si="55"/>
        <v>23.807901752845865</v>
      </c>
      <c r="AH83" s="52">
        <f t="shared" si="56"/>
        <v>20.612467963319652</v>
      </c>
      <c r="AI83" s="53">
        <f t="shared" si="57"/>
        <v>18.81012578495781</v>
      </c>
      <c r="AJ83" s="24"/>
      <c r="BY83"/>
    </row>
    <row r="84" spans="1:77" ht="16.5">
      <c r="A84" s="97">
        <v>42</v>
      </c>
      <c r="B84" s="4">
        <v>-2.2060619817189835</v>
      </c>
      <c r="C84" s="11">
        <v>274.4734396048933</v>
      </c>
      <c r="D84" s="4">
        <v>-4.00215179671457</v>
      </c>
      <c r="E84" s="4">
        <f t="shared" si="32"/>
        <v>4.569893704576897</v>
      </c>
      <c r="F84" s="182">
        <f t="shared" si="33"/>
        <v>0.3676769969531639</v>
      </c>
      <c r="G84" s="58">
        <f t="shared" si="59"/>
        <v>45.74557326748222</v>
      </c>
      <c r="H84" s="60">
        <f t="shared" si="60"/>
        <v>0.6670252994524284</v>
      </c>
      <c r="I84" s="60">
        <f t="shared" si="61"/>
        <v>0.7616489507628162</v>
      </c>
      <c r="J84" s="41">
        <f t="shared" si="34"/>
        <v>4.569893704576897</v>
      </c>
      <c r="K84" s="18">
        <f t="shared" si="35"/>
        <v>56.550894917339285</v>
      </c>
      <c r="L84" s="18">
        <f t="shared" si="36"/>
        <v>380.6927880477389</v>
      </c>
      <c r="M84" s="15">
        <f t="shared" si="37"/>
        <v>5.405211740405054</v>
      </c>
      <c r="N84" s="18">
        <f t="shared" si="38"/>
        <v>2054.0687919498087</v>
      </c>
      <c r="O84" s="18">
        <f t="shared" si="39"/>
        <v>785.4270142698435</v>
      </c>
      <c r="P84" s="11">
        <f t="shared" si="40"/>
        <v>25.50187740258243</v>
      </c>
      <c r="Q84" s="83">
        <f t="shared" si="41"/>
        <v>3307.6465783277176</v>
      </c>
      <c r="R84" s="113">
        <f t="shared" si="58"/>
        <v>1.5418503902164214E-05</v>
      </c>
      <c r="S84" s="62">
        <f t="shared" si="42"/>
        <v>0.05099896167492603</v>
      </c>
      <c r="T84" s="24"/>
      <c r="U84" s="54">
        <f t="shared" si="43"/>
        <v>5.577034894764172</v>
      </c>
      <c r="V84" s="55">
        <f t="shared" si="44"/>
        <v>5.028885052959241</v>
      </c>
      <c r="W84" s="55">
        <f t="shared" si="45"/>
        <v>4.569893704576897</v>
      </c>
      <c r="X84" s="55">
        <f t="shared" si="46"/>
        <v>4.229190111969581</v>
      </c>
      <c r="Y84" s="56">
        <f t="shared" si="47"/>
        <v>4.036836195837782</v>
      </c>
      <c r="Z84" s="103">
        <f t="shared" si="48"/>
        <v>825.8462085245759</v>
      </c>
      <c r="AA84" s="103">
        <f t="shared" si="49"/>
        <v>803.3795565514971</v>
      </c>
      <c r="AB84" s="103">
        <f t="shared" si="50"/>
        <v>781.7349844115796</v>
      </c>
      <c r="AC84" s="103">
        <f t="shared" si="51"/>
        <v>763.6396622832127</v>
      </c>
      <c r="AD84" s="103">
        <f t="shared" si="52"/>
        <v>752.5346595783527</v>
      </c>
      <c r="AE84" s="51">
        <f t="shared" si="53"/>
        <v>34.43322139136604</v>
      </c>
      <c r="AF84" s="52">
        <f t="shared" si="54"/>
        <v>28.585999676277112</v>
      </c>
      <c r="AG84" s="52">
        <f t="shared" si="55"/>
        <v>24.10286610318456</v>
      </c>
      <c r="AH84" s="52">
        <f t="shared" si="56"/>
        <v>21.01852161907139</v>
      </c>
      <c r="AI84" s="53">
        <f t="shared" si="57"/>
        <v>19.368778223013052</v>
      </c>
      <c r="AJ84" s="24"/>
      <c r="BY84"/>
    </row>
    <row r="85" spans="1:77" ht="16.5">
      <c r="A85" s="97">
        <v>43</v>
      </c>
      <c r="B85" s="4">
        <v>-2.121182434823737</v>
      </c>
      <c r="C85" s="11">
        <v>280.00425285341436</v>
      </c>
      <c r="D85" s="4">
        <v>-4.074598809441129</v>
      </c>
      <c r="E85" s="4">
        <f t="shared" si="32"/>
        <v>4.593666333083393</v>
      </c>
      <c r="F85" s="182">
        <f t="shared" si="33"/>
        <v>0.35353040580395617</v>
      </c>
      <c r="G85" s="58">
        <f t="shared" si="59"/>
        <v>46.66737547556906</v>
      </c>
      <c r="H85" s="60">
        <f t="shared" si="60"/>
        <v>0.6790998015735216</v>
      </c>
      <c r="I85" s="60">
        <f t="shared" si="61"/>
        <v>0.7656110555138987</v>
      </c>
      <c r="J85" s="41">
        <f t="shared" si="34"/>
        <v>4.593666333083393</v>
      </c>
      <c r="K85" s="18">
        <f t="shared" si="35"/>
        <v>52.282952608555696</v>
      </c>
      <c r="L85" s="18">
        <f t="shared" si="36"/>
        <v>354.4756269860439</v>
      </c>
      <c r="M85" s="15">
        <f t="shared" si="37"/>
        <v>5.602673386516581</v>
      </c>
      <c r="N85" s="18">
        <f t="shared" si="38"/>
        <v>2071.7574222907438</v>
      </c>
      <c r="O85" s="18">
        <f t="shared" si="39"/>
        <v>787.0522934904928</v>
      </c>
      <c r="P85" s="11">
        <f t="shared" si="40"/>
        <v>25.784389548214627</v>
      </c>
      <c r="Q85" s="83">
        <f t="shared" si="41"/>
        <v>3296.9553583105676</v>
      </c>
      <c r="R85" s="113">
        <f t="shared" si="58"/>
        <v>1.5418503902164214E-05</v>
      </c>
      <c r="S85" s="62">
        <f t="shared" si="42"/>
        <v>0.0508341190573727</v>
      </c>
      <c r="T85" s="24"/>
      <c r="U85" s="54">
        <f t="shared" si="43"/>
        <v>5.594137149677626</v>
      </c>
      <c r="V85" s="55">
        <f t="shared" si="44"/>
        <v>5.046332975880127</v>
      </c>
      <c r="W85" s="55">
        <f t="shared" si="45"/>
        <v>4.593666333083393</v>
      </c>
      <c r="X85" s="55">
        <f t="shared" si="46"/>
        <v>4.266526933953334</v>
      </c>
      <c r="Y85" s="56">
        <f t="shared" si="47"/>
        <v>4.09510947335861</v>
      </c>
      <c r="Z85" s="103">
        <f t="shared" si="48"/>
        <v>826.4958813274062</v>
      </c>
      <c r="AA85" s="103">
        <f t="shared" si="49"/>
        <v>804.1475994196295</v>
      </c>
      <c r="AB85" s="103">
        <f t="shared" si="50"/>
        <v>782.928820954273</v>
      </c>
      <c r="AC85" s="103">
        <f t="shared" si="51"/>
        <v>765.7172631666398</v>
      </c>
      <c r="AD85" s="103">
        <f t="shared" si="52"/>
        <v>755.9719025845155</v>
      </c>
      <c r="AE85" s="51">
        <f t="shared" si="53"/>
        <v>34.62429160809687</v>
      </c>
      <c r="AF85" s="52">
        <f t="shared" si="54"/>
        <v>28.76384700200225</v>
      </c>
      <c r="AG85" s="52">
        <f t="shared" si="55"/>
        <v>24.32581795939372</v>
      </c>
      <c r="AH85" s="52">
        <f t="shared" si="56"/>
        <v>21.34640696955126</v>
      </c>
      <c r="AI85" s="53">
        <f t="shared" si="57"/>
        <v>19.86158420202904</v>
      </c>
      <c r="AJ85" s="24"/>
      <c r="BY85"/>
    </row>
    <row r="86" spans="1:77" ht="16.5">
      <c r="A86" s="97">
        <v>44</v>
      </c>
      <c r="B86" s="4">
        <v>-2.039185942913118</v>
      </c>
      <c r="C86" s="11">
        <v>283.1959720584082</v>
      </c>
      <c r="D86" s="4">
        <v>-4.139000278752826</v>
      </c>
      <c r="E86" s="4">
        <f t="shared" si="32"/>
        <v>4.614065736125834</v>
      </c>
      <c r="F86" s="182">
        <f t="shared" si="33"/>
        <v>0.339864323818853</v>
      </c>
      <c r="G86" s="58">
        <f t="shared" si="59"/>
        <v>47.19932867640137</v>
      </c>
      <c r="H86" s="60">
        <f t="shared" si="60"/>
        <v>0.6898333797921378</v>
      </c>
      <c r="I86" s="60">
        <f t="shared" si="61"/>
        <v>0.7690109560209722</v>
      </c>
      <c r="J86" s="41">
        <f t="shared" si="34"/>
        <v>4.614065736125834</v>
      </c>
      <c r="K86" s="18">
        <f t="shared" si="35"/>
        <v>48.31897565892232</v>
      </c>
      <c r="L86" s="18">
        <f t="shared" si="36"/>
        <v>329.8238570354986</v>
      </c>
      <c r="M86" s="15">
        <f t="shared" si="37"/>
        <v>5.781180231577624</v>
      </c>
      <c r="N86" s="18">
        <f t="shared" si="38"/>
        <v>2086.9743272809656</v>
      </c>
      <c r="O86" s="18">
        <f t="shared" si="39"/>
        <v>788.4152402167067</v>
      </c>
      <c r="P86" s="11">
        <f t="shared" si="40"/>
        <v>26.012351453031954</v>
      </c>
      <c r="Q86" s="83">
        <f t="shared" si="41"/>
        <v>3285.3259318767027</v>
      </c>
      <c r="R86" s="113">
        <f t="shared" si="58"/>
        <v>1.5418503902164214E-05</v>
      </c>
      <c r="S86" s="62">
        <f t="shared" si="42"/>
        <v>0.050654810700522225</v>
      </c>
      <c r="T86" s="24"/>
      <c r="U86" s="54">
        <f t="shared" si="43"/>
        <v>5.598950007600538</v>
      </c>
      <c r="V86" s="55">
        <f t="shared" si="44"/>
        <v>5.056632415445816</v>
      </c>
      <c r="W86" s="55">
        <f t="shared" si="45"/>
        <v>4.614065736125834</v>
      </c>
      <c r="X86" s="55">
        <f t="shared" si="46"/>
        <v>4.302145381628709</v>
      </c>
      <c r="Y86" s="56">
        <f t="shared" si="47"/>
        <v>4.150432289180703</v>
      </c>
      <c r="Z86" s="103">
        <f t="shared" si="48"/>
        <v>826.6781921279018</v>
      </c>
      <c r="AA86" s="103">
        <f t="shared" si="49"/>
        <v>804.5992192155242</v>
      </c>
      <c r="AB86" s="103">
        <f t="shared" si="50"/>
        <v>783.9465215059988</v>
      </c>
      <c r="AC86" s="103">
        <f t="shared" si="51"/>
        <v>767.6766255888933</v>
      </c>
      <c r="AD86" s="103">
        <f t="shared" si="52"/>
        <v>759.175642645215</v>
      </c>
      <c r="AE86" s="51">
        <f t="shared" si="53"/>
        <v>34.67815616983793</v>
      </c>
      <c r="AF86" s="52">
        <f t="shared" si="54"/>
        <v>28.869084905504916</v>
      </c>
      <c r="AG86" s="52">
        <f t="shared" si="55"/>
        <v>24.51793906168568</v>
      </c>
      <c r="AH86" s="52">
        <f t="shared" si="56"/>
        <v>21.661523554359437</v>
      </c>
      <c r="AI86" s="53">
        <f t="shared" si="57"/>
        <v>20.33505357377181</v>
      </c>
      <c r="AJ86" s="24"/>
      <c r="BY86"/>
    </row>
    <row r="87" spans="1:77" ht="16.5">
      <c r="A87" s="97">
        <v>45</v>
      </c>
      <c r="B87" s="4">
        <v>-1.963681112954955</v>
      </c>
      <c r="C87" s="11">
        <v>284.50496123378326</v>
      </c>
      <c r="D87" s="4">
        <v>-4.198153738547393</v>
      </c>
      <c r="E87" s="4">
        <f t="shared" si="32"/>
        <v>4.634710166327066</v>
      </c>
      <c r="F87" s="182">
        <f t="shared" si="33"/>
        <v>0.3272801854924925</v>
      </c>
      <c r="G87" s="58">
        <f t="shared" si="59"/>
        <v>47.41749353896388</v>
      </c>
      <c r="H87" s="60">
        <f t="shared" si="60"/>
        <v>0.6996922897578987</v>
      </c>
      <c r="I87" s="60">
        <f t="shared" si="61"/>
        <v>0.7724516943878443</v>
      </c>
      <c r="J87" s="41">
        <f t="shared" si="34"/>
        <v>4.634710166327066</v>
      </c>
      <c r="K87" s="18">
        <f t="shared" si="35"/>
        <v>44.80701241607226</v>
      </c>
      <c r="L87" s="18">
        <f t="shared" si="36"/>
        <v>307.7391305739714</v>
      </c>
      <c r="M87" s="15">
        <f t="shared" si="37"/>
        <v>5.947607150508126</v>
      </c>
      <c r="N87" s="18">
        <f t="shared" si="38"/>
        <v>2102.409773850751</v>
      </c>
      <c r="O87" s="18">
        <f t="shared" si="39"/>
        <v>789.689185035468</v>
      </c>
      <c r="P87" s="11">
        <f t="shared" si="40"/>
        <v>26.223405048268585</v>
      </c>
      <c r="Q87" s="83">
        <f t="shared" si="41"/>
        <v>3276.816114075039</v>
      </c>
      <c r="R87" s="113">
        <f t="shared" si="58"/>
        <v>1.5418503902164214E-05</v>
      </c>
      <c r="S87" s="62">
        <f t="shared" si="42"/>
        <v>0.05052360204154056</v>
      </c>
      <c r="T87" s="24"/>
      <c r="U87" s="54">
        <f t="shared" si="43"/>
        <v>5.597939867713873</v>
      </c>
      <c r="V87" s="55">
        <f t="shared" si="44"/>
        <v>5.064819873050912</v>
      </c>
      <c r="W87" s="55">
        <f t="shared" si="45"/>
        <v>4.634710166327066</v>
      </c>
      <c r="X87" s="55">
        <f t="shared" si="46"/>
        <v>4.338357373563459</v>
      </c>
      <c r="Y87" s="56">
        <f t="shared" si="47"/>
        <v>4.204143131619376</v>
      </c>
      <c r="Z87" s="103">
        <f t="shared" si="48"/>
        <v>826.6399468927191</v>
      </c>
      <c r="AA87" s="103">
        <f t="shared" si="49"/>
        <v>804.9573071011853</v>
      </c>
      <c r="AB87" s="103">
        <f t="shared" si="50"/>
        <v>784.9701735914277</v>
      </c>
      <c r="AC87" s="103">
        <f t="shared" si="51"/>
        <v>769.6463864118915</v>
      </c>
      <c r="AD87" s="103">
        <f t="shared" si="52"/>
        <v>762.2321111801161</v>
      </c>
      <c r="AE87" s="51">
        <f t="shared" si="53"/>
        <v>34.66684745037262</v>
      </c>
      <c r="AF87" s="52">
        <f t="shared" si="54"/>
        <v>28.952878174375726</v>
      </c>
      <c r="AG87" s="52">
        <f t="shared" si="55"/>
        <v>24.71312487292153</v>
      </c>
      <c r="AH87" s="52">
        <f t="shared" si="56"/>
        <v>21.984215217063156</v>
      </c>
      <c r="AI87" s="53">
        <f t="shared" si="57"/>
        <v>20.799959526609886</v>
      </c>
      <c r="AJ87" s="24"/>
      <c r="BY87"/>
    </row>
    <row r="88" spans="1:77" ht="16.5">
      <c r="A88" s="97">
        <v>46</v>
      </c>
      <c r="B88" s="4">
        <v>-1.8934386589597487</v>
      </c>
      <c r="C88" s="11">
        <v>285.8601821542366</v>
      </c>
      <c r="D88" s="4">
        <v>-4.256096667781641</v>
      </c>
      <c r="E88" s="4">
        <f t="shared" si="32"/>
        <v>4.658268863080498</v>
      </c>
      <c r="F88" s="182">
        <f t="shared" si="33"/>
        <v>0.3155731098266248</v>
      </c>
      <c r="G88" s="58">
        <f t="shared" si="59"/>
        <v>47.64336369237277</v>
      </c>
      <c r="H88" s="60">
        <f t="shared" si="60"/>
        <v>0.7093494446302736</v>
      </c>
      <c r="I88" s="60">
        <f t="shared" si="61"/>
        <v>0.7763781438467497</v>
      </c>
      <c r="J88" s="41">
        <f t="shared" si="34"/>
        <v>4.658268863080498</v>
      </c>
      <c r="K88" s="18">
        <f t="shared" si="35"/>
        <v>41.658779451098546</v>
      </c>
      <c r="L88" s="18">
        <f t="shared" si="36"/>
        <v>287.9723786814289</v>
      </c>
      <c r="M88" s="15">
        <f t="shared" si="37"/>
        <v>6.112917921487994</v>
      </c>
      <c r="N88" s="18">
        <f t="shared" si="38"/>
        <v>2120.067914358333</v>
      </c>
      <c r="O88" s="18">
        <f t="shared" si="39"/>
        <v>791.067389734483</v>
      </c>
      <c r="P88" s="11">
        <f t="shared" si="40"/>
        <v>26.463148674667572</v>
      </c>
      <c r="Q88" s="83">
        <f t="shared" si="41"/>
        <v>3273.3425288214985</v>
      </c>
      <c r="R88" s="113">
        <f t="shared" si="58"/>
        <v>1.5418503902164214E-05</v>
      </c>
      <c r="S88" s="62">
        <f t="shared" si="42"/>
        <v>0.050470044553754354</v>
      </c>
      <c r="T88" s="24"/>
      <c r="U88" s="54">
        <f t="shared" si="43"/>
        <v>5.601051227143331</v>
      </c>
      <c r="V88" s="55">
        <f t="shared" si="44"/>
        <v>5.076619442893794</v>
      </c>
      <c r="W88" s="55">
        <f t="shared" si="45"/>
        <v>4.658268863080498</v>
      </c>
      <c r="X88" s="55">
        <f t="shared" si="46"/>
        <v>4.376526744739233</v>
      </c>
      <c r="Y88" s="56">
        <f t="shared" si="47"/>
        <v>4.258593383734214</v>
      </c>
      <c r="Z88" s="103">
        <f t="shared" si="48"/>
        <v>826.7577151010922</v>
      </c>
      <c r="AA88" s="103">
        <f t="shared" si="49"/>
        <v>805.4719417928283</v>
      </c>
      <c r="AB88" s="103">
        <f t="shared" si="50"/>
        <v>786.130694875443</v>
      </c>
      <c r="AC88" s="103">
        <f t="shared" si="51"/>
        <v>771.6987500288452</v>
      </c>
      <c r="AD88" s="103">
        <f t="shared" si="52"/>
        <v>765.2778468742063</v>
      </c>
      <c r="AE88" s="51">
        <f t="shared" si="53"/>
        <v>34.701685586889376</v>
      </c>
      <c r="AF88" s="52">
        <f t="shared" si="54"/>
        <v>29.07384975855541</v>
      </c>
      <c r="AG88" s="52">
        <f t="shared" si="55"/>
        <v>24.93679446365072</v>
      </c>
      <c r="AH88" s="52">
        <f t="shared" si="56"/>
        <v>22.326886044553586</v>
      </c>
      <c r="AI88" s="53">
        <f t="shared" si="57"/>
        <v>21.27652751968875</v>
      </c>
      <c r="AJ88" s="24"/>
      <c r="BY88"/>
    </row>
    <row r="89" spans="1:77" ht="16.5">
      <c r="A89" s="97">
        <v>47</v>
      </c>
      <c r="B89" s="4">
        <v>-1.822189769625318</v>
      </c>
      <c r="C89" s="11">
        <v>285.8416014019153</v>
      </c>
      <c r="D89" s="4">
        <v>-4.311162026359666</v>
      </c>
      <c r="E89" s="4">
        <f t="shared" si="32"/>
        <v>4.680437327221972</v>
      </c>
      <c r="F89" s="182">
        <f t="shared" si="33"/>
        <v>0.303698294937553</v>
      </c>
      <c r="G89" s="58">
        <f t="shared" si="59"/>
        <v>47.64026690031921</v>
      </c>
      <c r="H89" s="60">
        <f t="shared" si="60"/>
        <v>0.7185270043932777</v>
      </c>
      <c r="I89" s="60">
        <f t="shared" si="61"/>
        <v>0.7800728878703286</v>
      </c>
      <c r="J89" s="41">
        <f t="shared" si="34"/>
        <v>4.680437327221972</v>
      </c>
      <c r="K89" s="18">
        <f t="shared" si="35"/>
        <v>38.58258037578018</v>
      </c>
      <c r="L89" s="18">
        <f t="shared" si="36"/>
        <v>268.43790472143974</v>
      </c>
      <c r="M89" s="15">
        <f t="shared" si="37"/>
        <v>6.272118979713989</v>
      </c>
      <c r="N89" s="18">
        <f t="shared" si="38"/>
        <v>2136.7264123081145</v>
      </c>
      <c r="O89" s="18">
        <f t="shared" si="39"/>
        <v>792.3120492236053</v>
      </c>
      <c r="P89" s="11">
        <f t="shared" si="40"/>
        <v>26.67590432365596</v>
      </c>
      <c r="Q89" s="83">
        <f t="shared" si="41"/>
        <v>3269.00696993231</v>
      </c>
      <c r="R89" s="113">
        <f t="shared" si="58"/>
        <v>1.5418503902164214E-05</v>
      </c>
      <c r="S89" s="62">
        <f t="shared" si="42"/>
        <v>0.05040319672210333</v>
      </c>
      <c r="T89" s="24"/>
      <c r="U89" s="54">
        <f t="shared" si="43"/>
        <v>5.597227396354572</v>
      </c>
      <c r="V89" s="55">
        <f t="shared" si="44"/>
        <v>5.084709082301903</v>
      </c>
      <c r="W89" s="55">
        <f t="shared" si="45"/>
        <v>4.680437327221972</v>
      </c>
      <c r="X89" s="55">
        <f t="shared" si="46"/>
        <v>4.414253718776261</v>
      </c>
      <c r="Y89" s="56">
        <f t="shared" si="47"/>
        <v>4.311808600886102</v>
      </c>
      <c r="Z89" s="103">
        <f t="shared" si="48"/>
        <v>826.6129657752083</v>
      </c>
      <c r="AA89" s="103">
        <f t="shared" si="49"/>
        <v>805.8237951417483</v>
      </c>
      <c r="AB89" s="103">
        <f t="shared" si="50"/>
        <v>787.2153741400139</v>
      </c>
      <c r="AC89" s="103">
        <f t="shared" si="51"/>
        <v>773.703673129293</v>
      </c>
      <c r="AD89" s="103">
        <f t="shared" si="52"/>
        <v>768.204437931763</v>
      </c>
      <c r="AE89" s="51">
        <f t="shared" si="53"/>
        <v>34.658872286567565</v>
      </c>
      <c r="AF89" s="52">
        <f t="shared" si="54"/>
        <v>29.156930137116284</v>
      </c>
      <c r="AG89" s="52">
        <f t="shared" si="55"/>
        <v>25.148170686858897</v>
      </c>
      <c r="AH89" s="52">
        <f t="shared" si="56"/>
        <v>22.66814345774348</v>
      </c>
      <c r="AI89" s="53">
        <f t="shared" si="57"/>
        <v>21.747405049993567</v>
      </c>
      <c r="AJ89" s="24"/>
      <c r="BY89"/>
    </row>
    <row r="90" spans="1:77" ht="16.5">
      <c r="A90" s="97">
        <v>48</v>
      </c>
      <c r="B90" s="4">
        <v>-1.758295828826924</v>
      </c>
      <c r="C90" s="11">
        <v>285.9329185673318</v>
      </c>
      <c r="D90" s="4">
        <v>-4.366431478680456</v>
      </c>
      <c r="E90" s="4">
        <f t="shared" si="32"/>
        <v>4.707157112279316</v>
      </c>
      <c r="F90" s="182">
        <f t="shared" si="33"/>
        <v>0.2930493048044873</v>
      </c>
      <c r="G90" s="58">
        <f t="shared" si="59"/>
        <v>47.65548642788863</v>
      </c>
      <c r="H90" s="60">
        <f t="shared" si="60"/>
        <v>0.727738579780076</v>
      </c>
      <c r="I90" s="60">
        <f t="shared" si="61"/>
        <v>0.7845261853798862</v>
      </c>
      <c r="J90" s="41">
        <f t="shared" si="34"/>
        <v>4.707157112279316</v>
      </c>
      <c r="K90" s="18">
        <f t="shared" si="35"/>
        <v>35.92427011402564</v>
      </c>
      <c r="L90" s="18">
        <f t="shared" si="36"/>
        <v>251.5747419902874</v>
      </c>
      <c r="M90" s="15">
        <f t="shared" si="37"/>
        <v>6.433967994772296</v>
      </c>
      <c r="N90" s="18">
        <f t="shared" si="38"/>
        <v>2156.859346353289</v>
      </c>
      <c r="O90" s="18">
        <f t="shared" si="39"/>
        <v>793.732186086532</v>
      </c>
      <c r="P90" s="11">
        <f t="shared" si="40"/>
        <v>26.933952695198013</v>
      </c>
      <c r="Q90" s="83">
        <f t="shared" si="41"/>
        <v>3271.4584652341046</v>
      </c>
      <c r="R90" s="113">
        <f t="shared" si="58"/>
        <v>1.5418503902164214E-05</v>
      </c>
      <c r="S90" s="62">
        <f t="shared" si="42"/>
        <v>0.05044099511198019</v>
      </c>
      <c r="T90" s="24"/>
      <c r="U90" s="54">
        <f t="shared" si="43"/>
        <v>5.600034976781398</v>
      </c>
      <c r="V90" s="55">
        <f t="shared" si="44"/>
        <v>5.098520808406646</v>
      </c>
      <c r="W90" s="55">
        <f t="shared" si="45"/>
        <v>4.707157112279316</v>
      </c>
      <c r="X90" s="55">
        <f t="shared" si="46"/>
        <v>4.455068201380716</v>
      </c>
      <c r="Y90" s="56">
        <f t="shared" si="47"/>
        <v>4.366443430478762</v>
      </c>
      <c r="Z90" s="103">
        <f t="shared" si="48"/>
        <v>826.7192593770553</v>
      </c>
      <c r="AA90" s="103">
        <f t="shared" si="49"/>
        <v>806.4227045071386</v>
      </c>
      <c r="AB90" s="103">
        <f t="shared" si="50"/>
        <v>788.5133650506156</v>
      </c>
      <c r="AC90" s="103">
        <f t="shared" si="51"/>
        <v>775.8466734071507</v>
      </c>
      <c r="AD90" s="103">
        <f t="shared" si="52"/>
        <v>771.1589280907001</v>
      </c>
      <c r="AE90" s="51">
        <f t="shared" si="53"/>
        <v>34.69030464926201</v>
      </c>
      <c r="AF90" s="52">
        <f t="shared" si="54"/>
        <v>29.299046458261643</v>
      </c>
      <c r="AG90" s="52">
        <f t="shared" si="55"/>
        <v>25.404110844747912</v>
      </c>
      <c r="AH90" s="52">
        <f t="shared" si="56"/>
        <v>23.040192859644293</v>
      </c>
      <c r="AI90" s="53">
        <f t="shared" si="57"/>
        <v>22.236108664074195</v>
      </c>
      <c r="AJ90" s="24"/>
      <c r="BY90"/>
    </row>
    <row r="91" spans="1:77" ht="16.5">
      <c r="A91" s="97">
        <v>49</v>
      </c>
      <c r="B91" s="4">
        <v>-1.6936315178150032</v>
      </c>
      <c r="C91" s="11">
        <v>284.0837497045378</v>
      </c>
      <c r="D91" s="4">
        <v>-4.421406773320223</v>
      </c>
      <c r="E91" s="4">
        <f t="shared" si="32"/>
        <v>4.734683260081744</v>
      </c>
      <c r="F91" s="182">
        <f t="shared" si="33"/>
        <v>0.28227191963583387</v>
      </c>
      <c r="G91" s="58">
        <f t="shared" si="59"/>
        <v>47.34729161742297</v>
      </c>
      <c r="H91" s="60">
        <f t="shared" si="60"/>
        <v>0.7369011288867039</v>
      </c>
      <c r="I91" s="60">
        <f t="shared" si="61"/>
        <v>0.7891138766802906</v>
      </c>
      <c r="J91" s="41">
        <f t="shared" si="34"/>
        <v>4.734683260081744</v>
      </c>
      <c r="K91" s="18">
        <f t="shared" si="35"/>
        <v>33.330506685107544</v>
      </c>
      <c r="L91" s="18">
        <f t="shared" si="36"/>
        <v>234.80363443393927</v>
      </c>
      <c r="M91" s="15">
        <f t="shared" si="37"/>
        <v>6.5970008813619</v>
      </c>
      <c r="N91" s="18">
        <f t="shared" si="38"/>
        <v>2177.6616474616208</v>
      </c>
      <c r="O91" s="18">
        <f t="shared" si="39"/>
        <v>795.096936916054</v>
      </c>
      <c r="P91" s="11">
        <f t="shared" si="40"/>
        <v>27.180253095145748</v>
      </c>
      <c r="Q91" s="83">
        <f t="shared" si="41"/>
        <v>3274.6699794732294</v>
      </c>
      <c r="R91" s="113">
        <f t="shared" si="58"/>
        <v>1.5418503902164214E-05</v>
      </c>
      <c r="S91" s="62">
        <f t="shared" si="42"/>
        <v>0.050490511856807994</v>
      </c>
      <c r="T91" s="24"/>
      <c r="U91" s="54">
        <f t="shared" si="43"/>
        <v>5.596116751802143</v>
      </c>
      <c r="V91" s="55">
        <f t="shared" si="44"/>
        <v>5.1100663201994525</v>
      </c>
      <c r="W91" s="55">
        <f t="shared" si="45"/>
        <v>4.734683260081744</v>
      </c>
      <c r="X91" s="55">
        <f t="shared" si="46"/>
        <v>4.497762335782666</v>
      </c>
      <c r="Y91" s="56">
        <f t="shared" si="47"/>
        <v>4.421617256671738</v>
      </c>
      <c r="Z91" s="103">
        <f t="shared" si="48"/>
        <v>826.5708960207754</v>
      </c>
      <c r="AA91" s="103">
        <f t="shared" si="49"/>
        <v>806.9215900588963</v>
      </c>
      <c r="AB91" s="103">
        <f t="shared" si="50"/>
        <v>789.8399269814757</v>
      </c>
      <c r="AC91" s="103">
        <f t="shared" si="51"/>
        <v>778.059985390755</v>
      </c>
      <c r="AD91" s="103">
        <f t="shared" si="52"/>
        <v>774.0922861283675</v>
      </c>
      <c r="AE91" s="51">
        <f t="shared" si="53"/>
        <v>34.646441915595396</v>
      </c>
      <c r="AF91" s="52">
        <f t="shared" si="54"/>
        <v>29.418106044659364</v>
      </c>
      <c r="AG91" s="52">
        <f t="shared" si="55"/>
        <v>25.669108981755016</v>
      </c>
      <c r="AH91" s="52">
        <f t="shared" si="56"/>
        <v>23.432561920426423</v>
      </c>
      <c r="AI91" s="53">
        <f t="shared" si="57"/>
        <v>22.735046613292525</v>
      </c>
      <c r="AJ91" s="24"/>
      <c r="BY91"/>
    </row>
    <row r="92" spans="1:77" ht="16.5">
      <c r="A92" s="97">
        <v>50</v>
      </c>
      <c r="B92" s="4">
        <v>-1.6337877315324292</v>
      </c>
      <c r="C92" s="11">
        <v>282.3607771625718</v>
      </c>
      <c r="D92" s="4">
        <v>-4.4784057492794975</v>
      </c>
      <c r="E92" s="4">
        <f t="shared" si="32"/>
        <v>4.767114473860003</v>
      </c>
      <c r="F92" s="182">
        <f t="shared" si="33"/>
        <v>0.27229795525540484</v>
      </c>
      <c r="G92" s="58">
        <f t="shared" si="59"/>
        <v>47.060129527095306</v>
      </c>
      <c r="H92" s="60">
        <f t="shared" si="60"/>
        <v>0.7464009582132496</v>
      </c>
      <c r="I92" s="60">
        <f t="shared" si="61"/>
        <v>0.7945190789766673</v>
      </c>
      <c r="J92" s="41">
        <f t="shared" si="34"/>
        <v>4.767114473860003</v>
      </c>
      <c r="K92" s="18">
        <f t="shared" si="35"/>
        <v>31.016680937276814</v>
      </c>
      <c r="L92" s="18">
        <f t="shared" si="36"/>
        <v>219.83233925213528</v>
      </c>
      <c r="M92" s="15">
        <f t="shared" si="37"/>
        <v>6.768188956653578</v>
      </c>
      <c r="N92" s="18">
        <f t="shared" si="38"/>
        <v>2202.250817396435</v>
      </c>
      <c r="O92" s="18">
        <f t="shared" si="39"/>
        <v>796.6550415277377</v>
      </c>
      <c r="P92" s="11">
        <f t="shared" si="40"/>
        <v>27.47660162900461</v>
      </c>
      <c r="Q92" s="83">
        <f t="shared" si="41"/>
        <v>3283.9996696992434</v>
      </c>
      <c r="R92" s="113">
        <f t="shared" si="58"/>
        <v>1.5418503902164214E-05</v>
      </c>
      <c r="S92" s="62">
        <f t="shared" si="42"/>
        <v>0.050634361721963776</v>
      </c>
      <c r="T92" s="24"/>
      <c r="U92" s="54">
        <f t="shared" si="43"/>
        <v>5.5987418323663505</v>
      </c>
      <c r="V92" s="55">
        <f t="shared" si="44"/>
        <v>5.127442675496143</v>
      </c>
      <c r="W92" s="55">
        <f t="shared" si="45"/>
        <v>4.767114473860003</v>
      </c>
      <c r="X92" s="55">
        <f t="shared" si="46"/>
        <v>4.5442321853805385</v>
      </c>
      <c r="Y92" s="56">
        <f t="shared" si="47"/>
        <v>4.479359958050658</v>
      </c>
      <c r="Z92" s="103">
        <f t="shared" si="48"/>
        <v>826.6703111545835</v>
      </c>
      <c r="AA92" s="103">
        <f t="shared" si="49"/>
        <v>807.6694330781014</v>
      </c>
      <c r="AB92" s="103">
        <f t="shared" si="50"/>
        <v>791.3892496126414</v>
      </c>
      <c r="AC92" s="103">
        <f t="shared" si="51"/>
        <v>780.4367056130591</v>
      </c>
      <c r="AD92" s="103">
        <f t="shared" si="52"/>
        <v>777.1095081803029</v>
      </c>
      <c r="AE92" s="51">
        <f t="shared" si="53"/>
        <v>34.675825457004656</v>
      </c>
      <c r="AF92" s="52">
        <f t="shared" si="54"/>
        <v>29.597743447254118</v>
      </c>
      <c r="AG92" s="52">
        <f t="shared" si="55"/>
        <v>25.983066202037826</v>
      </c>
      <c r="AH92" s="52">
        <f t="shared" si="56"/>
        <v>23.863332663198317</v>
      </c>
      <c r="AI92" s="53">
        <f t="shared" si="57"/>
        <v>23.263040375528107</v>
      </c>
      <c r="AJ92" s="24"/>
      <c r="BY92"/>
    </row>
    <row r="93" spans="1:77" ht="16.5">
      <c r="A93" s="97">
        <v>51</v>
      </c>
      <c r="B93" s="4">
        <v>-1.5752328133843463</v>
      </c>
      <c r="C93" s="11">
        <v>279.8918807171123</v>
      </c>
      <c r="D93" s="4">
        <v>-4.534937911501244</v>
      </c>
      <c r="E93" s="4">
        <f t="shared" si="32"/>
        <v>4.800731223213191</v>
      </c>
      <c r="F93" s="182">
        <f t="shared" si="33"/>
        <v>0.2625388022307244</v>
      </c>
      <c r="G93" s="58">
        <f t="shared" si="59"/>
        <v>46.64864678618538</v>
      </c>
      <c r="H93" s="60">
        <f t="shared" si="60"/>
        <v>0.7558229852502073</v>
      </c>
      <c r="I93" s="60">
        <f t="shared" si="61"/>
        <v>0.8001218705355317</v>
      </c>
      <c r="J93" s="41">
        <f t="shared" si="34"/>
        <v>4.800731223213191</v>
      </c>
      <c r="K93" s="18">
        <f t="shared" si="35"/>
        <v>28.83324759822287</v>
      </c>
      <c r="L93" s="18">
        <f t="shared" si="36"/>
        <v>205.57053878947218</v>
      </c>
      <c r="M93" s="15">
        <f t="shared" si="37"/>
        <v>6.94014091421363</v>
      </c>
      <c r="N93" s="18">
        <f t="shared" si="38"/>
        <v>2227.829567951065</v>
      </c>
      <c r="O93" s="18">
        <f t="shared" si="39"/>
        <v>798.210205133221</v>
      </c>
      <c r="P93" s="11">
        <f t="shared" si="40"/>
        <v>27.778526546496703</v>
      </c>
      <c r="Q93" s="83">
        <f t="shared" si="41"/>
        <v>3295.1622269326913</v>
      </c>
      <c r="R93" s="113">
        <f t="shared" si="58"/>
        <v>1.5418503902164214E-05</v>
      </c>
      <c r="S93" s="62">
        <f t="shared" si="42"/>
        <v>0.050806471654225825</v>
      </c>
      <c r="T93" s="24"/>
      <c r="U93" s="54">
        <f t="shared" si="43"/>
        <v>5.600531595466838</v>
      </c>
      <c r="V93" s="55">
        <f t="shared" si="44"/>
        <v>5.145335868444909</v>
      </c>
      <c r="W93" s="55">
        <f t="shared" si="45"/>
        <v>4.800731223213191</v>
      </c>
      <c r="X93" s="55">
        <f t="shared" si="46"/>
        <v>4.591685026992511</v>
      </c>
      <c r="Y93" s="56">
        <f t="shared" si="47"/>
        <v>4.536974159924795</v>
      </c>
      <c r="Z93" s="103">
        <f t="shared" si="48"/>
        <v>826.7380530860032</v>
      </c>
      <c r="AA93" s="103">
        <f t="shared" si="49"/>
        <v>808.43578290129</v>
      </c>
      <c r="AB93" s="103">
        <f t="shared" si="50"/>
        <v>792.9798603524966</v>
      </c>
      <c r="AC93" s="103">
        <f t="shared" si="51"/>
        <v>782.8296456883918</v>
      </c>
      <c r="AD93" s="103">
        <f t="shared" si="52"/>
        <v>780.0676836379236</v>
      </c>
      <c r="AE93" s="51">
        <f t="shared" si="53"/>
        <v>34.695866026836256</v>
      </c>
      <c r="AF93" s="52">
        <f t="shared" si="54"/>
        <v>29.783287783020995</v>
      </c>
      <c r="AG93" s="52">
        <f t="shared" si="55"/>
        <v>26.310484006027917</v>
      </c>
      <c r="AH93" s="52">
        <f t="shared" si="56"/>
        <v>24.30719768336396</v>
      </c>
      <c r="AI93" s="53">
        <f t="shared" si="57"/>
        <v>23.795797233234392</v>
      </c>
      <c r="AJ93" s="24"/>
      <c r="BY93"/>
    </row>
    <row r="94" spans="1:77" ht="16.5">
      <c r="A94" s="97">
        <v>52</v>
      </c>
      <c r="B94" s="4">
        <v>-1.5187302671408105</v>
      </c>
      <c r="C94" s="11">
        <v>276.7421270857516</v>
      </c>
      <c r="D94" s="4">
        <v>-4.593918042400978</v>
      </c>
      <c r="E94" s="4">
        <f t="shared" si="32"/>
        <v>4.838452707697662</v>
      </c>
      <c r="F94" s="182">
        <f t="shared" si="33"/>
        <v>0.2531217111901351</v>
      </c>
      <c r="G94" s="58">
        <f t="shared" si="59"/>
        <v>46.12368784762526</v>
      </c>
      <c r="H94" s="60">
        <f t="shared" si="60"/>
        <v>0.7656530070668297</v>
      </c>
      <c r="I94" s="60">
        <f t="shared" si="61"/>
        <v>0.806408784616277</v>
      </c>
      <c r="J94" s="41">
        <f t="shared" si="34"/>
        <v>4.838452707697662</v>
      </c>
      <c r="K94" s="18">
        <f t="shared" si="35"/>
        <v>26.801886140812844</v>
      </c>
      <c r="L94" s="18">
        <f t="shared" si="36"/>
        <v>192.169397712464</v>
      </c>
      <c r="M94" s="15">
        <f t="shared" si="37"/>
        <v>7.1218378838102145</v>
      </c>
      <c r="N94" s="18">
        <f t="shared" si="38"/>
        <v>2256.6407290160655</v>
      </c>
      <c r="O94" s="18">
        <f t="shared" si="39"/>
        <v>799.8941007085792</v>
      </c>
      <c r="P94" s="11">
        <f t="shared" si="40"/>
        <v>28.11575152447528</v>
      </c>
      <c r="Q94" s="83">
        <f t="shared" si="41"/>
        <v>3310.743702986207</v>
      </c>
      <c r="R94" s="113">
        <f t="shared" si="58"/>
        <v>1.5418503902164214E-05</v>
      </c>
      <c r="S94" s="62">
        <f t="shared" si="42"/>
        <v>0.051046714703558434</v>
      </c>
      <c r="T94" s="24"/>
      <c r="U94" s="54">
        <f t="shared" si="43"/>
        <v>5.604656079585454</v>
      </c>
      <c r="V94" s="55">
        <f t="shared" si="44"/>
        <v>5.166795300695202</v>
      </c>
      <c r="W94" s="55">
        <f t="shared" si="45"/>
        <v>4.838452707697662</v>
      </c>
      <c r="X94" s="55">
        <f t="shared" si="46"/>
        <v>4.642921768289514</v>
      </c>
      <c r="Y94" s="56">
        <f t="shared" si="47"/>
        <v>4.597180386364603</v>
      </c>
      <c r="Z94" s="103">
        <f t="shared" si="48"/>
        <v>826.8940441770112</v>
      </c>
      <c r="AA94" s="103">
        <f t="shared" si="49"/>
        <v>809.3499105395937</v>
      </c>
      <c r="AB94" s="103">
        <f t="shared" si="50"/>
        <v>794.7463704967624</v>
      </c>
      <c r="AC94" s="103">
        <f t="shared" si="51"/>
        <v>785.3756039357716</v>
      </c>
      <c r="AD94" s="103">
        <f t="shared" si="52"/>
        <v>783.1045743937573</v>
      </c>
      <c r="AE94" s="51">
        <f t="shared" si="53"/>
        <v>34.742071034943756</v>
      </c>
      <c r="AF94" s="52">
        <f t="shared" si="54"/>
        <v>30.006566920987588</v>
      </c>
      <c r="AG94" s="52">
        <f t="shared" si="55"/>
        <v>26.68028506589712</v>
      </c>
      <c r="AH94" s="52">
        <f t="shared" si="56"/>
        <v>24.7909743833871</v>
      </c>
      <c r="AI94" s="53">
        <f t="shared" si="57"/>
        <v>24.358860217160846</v>
      </c>
      <c r="AJ94" s="24"/>
      <c r="BY94"/>
    </row>
    <row r="95" spans="1:77" ht="16.5">
      <c r="A95" s="97">
        <v>53</v>
      </c>
      <c r="B95" s="4">
        <v>-1.4645137627007347</v>
      </c>
      <c r="C95" s="11">
        <v>272.98323406389613</v>
      </c>
      <c r="D95" s="4">
        <v>-4.654270873718812</v>
      </c>
      <c r="E95" s="4">
        <f t="shared" si="32"/>
        <v>4.879245630944105</v>
      </c>
      <c r="F95" s="182">
        <f t="shared" si="33"/>
        <v>0.24408562711678913</v>
      </c>
      <c r="G95" s="58">
        <f t="shared" si="59"/>
        <v>45.49720567731602</v>
      </c>
      <c r="H95" s="60">
        <f t="shared" si="60"/>
        <v>0.7757118122864688</v>
      </c>
      <c r="I95" s="60">
        <f t="shared" si="61"/>
        <v>0.8132076051573508</v>
      </c>
      <c r="J95" s="41">
        <f t="shared" si="34"/>
        <v>4.879245630944105</v>
      </c>
      <c r="K95" s="18">
        <f t="shared" si="35"/>
        <v>24.922463929576914</v>
      </c>
      <c r="L95" s="18">
        <f t="shared" si="36"/>
        <v>179.64301546368625</v>
      </c>
      <c r="M95" s="15">
        <f t="shared" si="37"/>
        <v>7.310194092059033</v>
      </c>
      <c r="N95" s="18">
        <f t="shared" si="38"/>
        <v>2287.9267054229663</v>
      </c>
      <c r="O95" s="18">
        <f t="shared" si="39"/>
        <v>801.6601520487235</v>
      </c>
      <c r="P95" s="11">
        <f t="shared" si="40"/>
        <v>28.47987948420727</v>
      </c>
      <c r="Q95" s="83">
        <f t="shared" si="41"/>
        <v>3329.942410441219</v>
      </c>
      <c r="R95" s="113">
        <f t="shared" si="58"/>
        <v>1.5418503902164214E-05</v>
      </c>
      <c r="S95" s="62">
        <f t="shared" si="42"/>
        <v>0.051342730049370046</v>
      </c>
      <c r="T95" s="24"/>
      <c r="U95" s="54">
        <f t="shared" si="43"/>
        <v>5.610756073938423</v>
      </c>
      <c r="V95" s="55">
        <f t="shared" si="44"/>
        <v>5.1910977092508945</v>
      </c>
      <c r="W95" s="55">
        <f t="shared" si="45"/>
        <v>4.879245630944105</v>
      </c>
      <c r="X95" s="55">
        <f t="shared" si="46"/>
        <v>4.696723455934856</v>
      </c>
      <c r="Y95" s="56">
        <f t="shared" si="47"/>
        <v>4.658756841724456</v>
      </c>
      <c r="Z95" s="103">
        <f t="shared" si="48"/>
        <v>827.1244461372644</v>
      </c>
      <c r="AA95" s="103">
        <f t="shared" si="49"/>
        <v>810.3786672048334</v>
      </c>
      <c r="AB95" s="103">
        <f t="shared" si="50"/>
        <v>796.635266110596</v>
      </c>
      <c r="AC95" s="103">
        <f t="shared" si="51"/>
        <v>788.007733125716</v>
      </c>
      <c r="AD95" s="103">
        <f t="shared" si="52"/>
        <v>786.1546476652073</v>
      </c>
      <c r="AE95" s="51">
        <f t="shared" si="53"/>
        <v>34.8104626480341</v>
      </c>
      <c r="AF95" s="52">
        <f t="shared" si="54"/>
        <v>30.260420031565374</v>
      </c>
      <c r="AG95" s="52">
        <f t="shared" si="55"/>
        <v>27.083058441667408</v>
      </c>
      <c r="AH95" s="52">
        <f t="shared" si="56"/>
        <v>25.304018413980106</v>
      </c>
      <c r="AI95" s="53">
        <f t="shared" si="57"/>
        <v>24.941437885789387</v>
      </c>
      <c r="AJ95" s="24"/>
      <c r="BY95"/>
    </row>
    <row r="96" spans="1:77" ht="16.5">
      <c r="A96" s="97">
        <v>54</v>
      </c>
      <c r="B96" s="4">
        <v>-1.4138085455450984</v>
      </c>
      <c r="C96" s="11">
        <v>268.73551451884225</v>
      </c>
      <c r="D96" s="4">
        <v>-4.719002848084695</v>
      </c>
      <c r="E96" s="4">
        <f t="shared" si="32"/>
        <v>4.926240197522631</v>
      </c>
      <c r="F96" s="182">
        <f t="shared" si="33"/>
        <v>0.2356347575908497</v>
      </c>
      <c r="G96" s="58">
        <f t="shared" si="59"/>
        <v>44.789252419807035</v>
      </c>
      <c r="H96" s="60">
        <f t="shared" si="60"/>
        <v>0.7865004746807824</v>
      </c>
      <c r="I96" s="60">
        <f t="shared" si="61"/>
        <v>0.8210400329204385</v>
      </c>
      <c r="J96" s="41">
        <f t="shared" si="34"/>
        <v>4.926240197522631</v>
      </c>
      <c r="K96" s="18">
        <f t="shared" si="35"/>
        <v>23.22657997097614</v>
      </c>
      <c r="L96" s="18">
        <f t="shared" si="36"/>
        <v>168.2145369958075</v>
      </c>
      <c r="M96" s="15">
        <f t="shared" si="37"/>
        <v>7.514949674316965</v>
      </c>
      <c r="N96" s="18">
        <f t="shared" si="38"/>
        <v>2324.133586701304</v>
      </c>
      <c r="O96" s="18">
        <f t="shared" si="39"/>
        <v>803.6456938056024</v>
      </c>
      <c r="P96" s="11">
        <f t="shared" si="40"/>
        <v>28.904250941441923</v>
      </c>
      <c r="Q96" s="83">
        <f t="shared" si="41"/>
        <v>3355.6395980894495</v>
      </c>
      <c r="R96" s="113">
        <f t="shared" si="58"/>
        <v>1.5418503902164214E-05</v>
      </c>
      <c r="S96" s="62">
        <f t="shared" si="42"/>
        <v>0.05173894223739893</v>
      </c>
      <c r="T96" s="24"/>
      <c r="U96" s="54">
        <f t="shared" si="43"/>
        <v>5.622517973640735</v>
      </c>
      <c r="V96" s="55">
        <f t="shared" si="44"/>
        <v>5.221633966365287</v>
      </c>
      <c r="W96" s="55">
        <f t="shared" si="45"/>
        <v>4.926240197522631</v>
      </c>
      <c r="X96" s="55">
        <f t="shared" si="46"/>
        <v>4.756033218857653</v>
      </c>
      <c r="Y96" s="56">
        <f t="shared" si="47"/>
        <v>4.7245623886523855</v>
      </c>
      <c r="Z96" s="103">
        <f t="shared" si="48"/>
        <v>827.5676805867673</v>
      </c>
      <c r="AA96" s="103">
        <f t="shared" si="49"/>
        <v>811.6616631871342</v>
      </c>
      <c r="AB96" s="103">
        <f t="shared" si="50"/>
        <v>798.7841932531244</v>
      </c>
      <c r="AC96" s="103">
        <f t="shared" si="51"/>
        <v>790.8615156844324</v>
      </c>
      <c r="AD96" s="103">
        <f t="shared" si="52"/>
        <v>789.3534163165539</v>
      </c>
      <c r="AE96" s="51">
        <f t="shared" si="53"/>
        <v>34.94252183569689</v>
      </c>
      <c r="AF96" s="52">
        <f t="shared" si="54"/>
        <v>30.580885549990718</v>
      </c>
      <c r="AG96" s="52">
        <f t="shared" si="55"/>
        <v>27.550750402575545</v>
      </c>
      <c r="AH96" s="52">
        <f t="shared" si="56"/>
        <v>25.875580392971045</v>
      </c>
      <c r="AI96" s="53">
        <f t="shared" si="57"/>
        <v>25.571516525975408</v>
      </c>
      <c r="AJ96" s="24"/>
      <c r="BY96"/>
    </row>
    <row r="97" spans="1:77" ht="16.5">
      <c r="A97" s="97">
        <v>55</v>
      </c>
      <c r="B97" s="4">
        <v>-1.360725856349891</v>
      </c>
      <c r="C97" s="11">
        <v>264.45892699307853</v>
      </c>
      <c r="D97" s="4">
        <v>-4.7850106089258855</v>
      </c>
      <c r="E97" s="4">
        <f t="shared" si="32"/>
        <v>4.9747262621849275</v>
      </c>
      <c r="F97" s="182">
        <f t="shared" si="33"/>
        <v>0.2267876427249818</v>
      </c>
      <c r="G97" s="58">
        <f t="shared" si="59"/>
        <v>44.07648783217976</v>
      </c>
      <c r="H97" s="60">
        <f t="shared" si="60"/>
        <v>0.7975017681543143</v>
      </c>
      <c r="I97" s="60">
        <f t="shared" si="61"/>
        <v>0.829121043697488</v>
      </c>
      <c r="J97" s="41">
        <f t="shared" si="34"/>
        <v>4.9747262621849275</v>
      </c>
      <c r="K97" s="18">
        <f t="shared" si="35"/>
        <v>21.515197450580196</v>
      </c>
      <c r="L97" s="18">
        <f t="shared" si="36"/>
        <v>156.69363434576695</v>
      </c>
      <c r="M97" s="15">
        <f t="shared" si="37"/>
        <v>7.7266529806631095</v>
      </c>
      <c r="N97" s="18">
        <f t="shared" si="38"/>
        <v>2361.672532595512</v>
      </c>
      <c r="O97" s="18">
        <f t="shared" si="39"/>
        <v>805.6660532146745</v>
      </c>
      <c r="P97" s="11">
        <f t="shared" si="40"/>
        <v>29.347948247277714</v>
      </c>
      <c r="Q97" s="83">
        <f t="shared" si="41"/>
        <v>3382.622018834474</v>
      </c>
      <c r="R97" s="113">
        <f t="shared" si="58"/>
        <v>1.5418503902164214E-05</v>
      </c>
      <c r="S97" s="62">
        <f t="shared" si="42"/>
        <v>0.052154970796945935</v>
      </c>
      <c r="T97" s="24"/>
      <c r="U97" s="54">
        <f t="shared" si="43"/>
        <v>5.6357753241807975</v>
      </c>
      <c r="V97" s="55">
        <f t="shared" si="44"/>
        <v>5.253705838748124</v>
      </c>
      <c r="W97" s="55">
        <f t="shared" si="45"/>
        <v>4.9747262621849275</v>
      </c>
      <c r="X97" s="55">
        <f t="shared" si="46"/>
        <v>4.816782384058266</v>
      </c>
      <c r="Y97" s="56">
        <f t="shared" si="47"/>
        <v>4.79185752033603</v>
      </c>
      <c r="Z97" s="103">
        <f t="shared" si="48"/>
        <v>828.0656617225698</v>
      </c>
      <c r="AA97" s="103">
        <f t="shared" si="49"/>
        <v>812.9977469327131</v>
      </c>
      <c r="AB97" s="103">
        <f t="shared" si="50"/>
        <v>800.9714677138844</v>
      </c>
      <c r="AC97" s="103">
        <f t="shared" si="51"/>
        <v>793.733892640409</v>
      </c>
      <c r="AD97" s="103">
        <f t="shared" si="52"/>
        <v>792.5614970637964</v>
      </c>
      <c r="AE97" s="51">
        <f t="shared" si="53"/>
        <v>35.09166785971122</v>
      </c>
      <c r="AF97" s="52">
        <f t="shared" si="54"/>
        <v>30.91926074563637</v>
      </c>
      <c r="AG97" s="52">
        <f t="shared" si="55"/>
        <v>28.037422053081027</v>
      </c>
      <c r="AH97" s="52">
        <f t="shared" si="56"/>
        <v>26.467530143254606</v>
      </c>
      <c r="AI97" s="53">
        <f t="shared" si="57"/>
        <v>26.22386043470533</v>
      </c>
      <c r="AJ97" s="24"/>
      <c r="BY97"/>
    </row>
    <row r="98" spans="1:77" ht="16.5">
      <c r="A98" s="97">
        <v>56</v>
      </c>
      <c r="B98" s="4">
        <v>-1.313185356620517</v>
      </c>
      <c r="C98" s="11">
        <v>258.2160205655852</v>
      </c>
      <c r="D98" s="4">
        <v>-4.858146156936076</v>
      </c>
      <c r="E98" s="4">
        <f t="shared" si="32"/>
        <v>5.032498371882034</v>
      </c>
      <c r="F98" s="182">
        <f t="shared" si="33"/>
        <v>0.21886422610341952</v>
      </c>
      <c r="G98" s="58">
        <f t="shared" si="59"/>
        <v>43.03600342759753</v>
      </c>
      <c r="H98" s="60">
        <f t="shared" si="60"/>
        <v>0.8096910261560126</v>
      </c>
      <c r="I98" s="60">
        <f t="shared" si="61"/>
        <v>0.8387497286470056</v>
      </c>
      <c r="J98" s="41">
        <f t="shared" si="34"/>
        <v>5.032498371882034</v>
      </c>
      <c r="K98" s="18">
        <f t="shared" si="35"/>
        <v>20.038080824334678</v>
      </c>
      <c r="L98" s="18">
        <f t="shared" si="36"/>
        <v>146.37784585842914</v>
      </c>
      <c r="M98" s="15">
        <f t="shared" si="37"/>
        <v>7.964651000999821</v>
      </c>
      <c r="N98" s="18">
        <f t="shared" si="38"/>
        <v>2406.6409600383013</v>
      </c>
      <c r="O98" s="18">
        <f t="shared" si="39"/>
        <v>807.9748552303038</v>
      </c>
      <c r="P98" s="11">
        <f t="shared" si="40"/>
        <v>29.871627024514463</v>
      </c>
      <c r="Q98" s="83">
        <f t="shared" si="41"/>
        <v>3418.868019976883</v>
      </c>
      <c r="R98" s="113">
        <f t="shared" si="58"/>
        <v>1.5418503902164214E-05</v>
      </c>
      <c r="S98" s="62">
        <f t="shared" si="42"/>
        <v>0.05271382990699801</v>
      </c>
      <c r="T98" s="24"/>
      <c r="U98" s="54">
        <f t="shared" si="43"/>
        <v>5.653687030163309</v>
      </c>
      <c r="V98" s="55">
        <f t="shared" si="44"/>
        <v>5.293589585847478</v>
      </c>
      <c r="W98" s="55">
        <f t="shared" si="45"/>
        <v>5.032498371882034</v>
      </c>
      <c r="X98" s="55">
        <f t="shared" si="46"/>
        <v>4.886309907675134</v>
      </c>
      <c r="Y98" s="56">
        <f t="shared" si="47"/>
        <v>4.865392549007678</v>
      </c>
      <c r="Z98" s="103">
        <f t="shared" si="48"/>
        <v>828.7357816678398</v>
      </c>
      <c r="AA98" s="103">
        <f t="shared" si="49"/>
        <v>814.6431551653145</v>
      </c>
      <c r="AB98" s="103">
        <f t="shared" si="50"/>
        <v>803.5389194614293</v>
      </c>
      <c r="AC98" s="103">
        <f t="shared" si="51"/>
        <v>796.9601375982471</v>
      </c>
      <c r="AD98" s="103">
        <f t="shared" si="52"/>
        <v>795.9962822586884</v>
      </c>
      <c r="AE98" s="51">
        <f t="shared" si="53"/>
        <v>35.293674482347306</v>
      </c>
      <c r="AF98" s="52">
        <f t="shared" si="54"/>
        <v>31.342619439175795</v>
      </c>
      <c r="AG98" s="52">
        <f t="shared" si="55"/>
        <v>28.62278570730773</v>
      </c>
      <c r="AH98" s="52">
        <f t="shared" si="56"/>
        <v>27.1531104047011</v>
      </c>
      <c r="AI98" s="53">
        <f t="shared" si="57"/>
        <v>26.945945089040404</v>
      </c>
      <c r="AJ98" s="24"/>
      <c r="BY98"/>
    </row>
    <row r="99" spans="1:77" ht="16.5">
      <c r="A99" s="97">
        <v>57</v>
      </c>
      <c r="B99" s="4">
        <v>-1.2635106335394646</v>
      </c>
      <c r="C99" s="11">
        <v>252.0404953984403</v>
      </c>
      <c r="D99" s="4">
        <v>-4.933300770021987</v>
      </c>
      <c r="E99" s="4">
        <f t="shared" si="32"/>
        <v>5.092535282996754</v>
      </c>
      <c r="F99" s="182">
        <f t="shared" si="33"/>
        <v>0.21058510558991075</v>
      </c>
      <c r="G99" s="58">
        <f t="shared" si="59"/>
        <v>42.00674923307339</v>
      </c>
      <c r="H99" s="60">
        <f t="shared" si="60"/>
        <v>0.8222167950036644</v>
      </c>
      <c r="I99" s="60">
        <f t="shared" si="61"/>
        <v>0.848755880499459</v>
      </c>
      <c r="J99" s="41">
        <f t="shared" si="34"/>
        <v>5.092535282996754</v>
      </c>
      <c r="K99" s="18">
        <f t="shared" si="35"/>
        <v>18.550766714970674</v>
      </c>
      <c r="L99" s="18">
        <f t="shared" si="36"/>
        <v>136.02945624298687</v>
      </c>
      <c r="M99" s="15">
        <f t="shared" si="37"/>
        <v>8.212980387258483</v>
      </c>
      <c r="N99" s="18">
        <f t="shared" si="38"/>
        <v>2453.6456591624933</v>
      </c>
      <c r="O99" s="18">
        <f t="shared" si="39"/>
        <v>810.346471620119</v>
      </c>
      <c r="P99" s="11">
        <f t="shared" si="40"/>
        <v>30.426655803822968</v>
      </c>
      <c r="Q99" s="83">
        <f t="shared" si="41"/>
        <v>3457.2119899316517</v>
      </c>
      <c r="R99" s="113">
        <f t="shared" si="58"/>
        <v>1.5418503902164214E-05</v>
      </c>
      <c r="S99" s="62">
        <f t="shared" si="42"/>
        <v>0.05330503655737008</v>
      </c>
      <c r="T99" s="24"/>
      <c r="U99" s="54">
        <f t="shared" si="43"/>
        <v>5.674683602990425</v>
      </c>
      <c r="V99" s="55">
        <f t="shared" si="44"/>
        <v>5.336141024658787</v>
      </c>
      <c r="W99" s="55">
        <f t="shared" si="45"/>
        <v>5.092535282996754</v>
      </c>
      <c r="X99" s="55">
        <f t="shared" si="46"/>
        <v>4.957880365096491</v>
      </c>
      <c r="Y99" s="56">
        <f t="shared" si="47"/>
        <v>4.94109171673366</v>
      </c>
      <c r="Z99" s="103">
        <f t="shared" si="48"/>
        <v>829.5174026029079</v>
      </c>
      <c r="AA99" s="103">
        <f t="shared" si="49"/>
        <v>816.3792329249511</v>
      </c>
      <c r="AB99" s="103">
        <f t="shared" si="50"/>
        <v>806.1634394177713</v>
      </c>
      <c r="AC99" s="103">
        <f t="shared" si="51"/>
        <v>800.2149242440771</v>
      </c>
      <c r="AD99" s="103">
        <f t="shared" si="52"/>
        <v>799.4573589108883</v>
      </c>
      <c r="AE99" s="51">
        <f t="shared" si="53"/>
        <v>35.5312018584247</v>
      </c>
      <c r="AF99" s="52">
        <f t="shared" si="54"/>
        <v>31.79742920026336</v>
      </c>
      <c r="AG99" s="52">
        <f t="shared" si="55"/>
        <v>29.237416296558017</v>
      </c>
      <c r="AH99" s="52">
        <f t="shared" si="56"/>
        <v>27.86785765255299</v>
      </c>
      <c r="AI99" s="53">
        <f t="shared" si="57"/>
        <v>27.699374011315776</v>
      </c>
      <c r="AJ99" s="24"/>
      <c r="BY99"/>
    </row>
    <row r="100" spans="1:77" ht="16.5">
      <c r="A100" s="97">
        <v>58</v>
      </c>
      <c r="B100" s="4">
        <v>-1.214001599416605</v>
      </c>
      <c r="C100" s="11">
        <v>244.77978010504086</v>
      </c>
      <c r="D100" s="4">
        <v>-5.013497119819048</v>
      </c>
      <c r="E100" s="4">
        <f t="shared" si="32"/>
        <v>5.1583866909936065</v>
      </c>
      <c r="F100" s="182">
        <f t="shared" si="33"/>
        <v>0.20233359990276747</v>
      </c>
      <c r="G100" s="58">
        <f t="shared" si="59"/>
        <v>40.796630017506814</v>
      </c>
      <c r="H100" s="60">
        <f t="shared" si="60"/>
        <v>0.8355828533031748</v>
      </c>
      <c r="I100" s="60">
        <f t="shared" si="61"/>
        <v>0.8597311151656011</v>
      </c>
      <c r="J100" s="41">
        <f t="shared" si="34"/>
        <v>5.1583866909936065</v>
      </c>
      <c r="K100" s="18">
        <f t="shared" si="35"/>
        <v>17.125473155221197</v>
      </c>
      <c r="L100" s="18">
        <f t="shared" si="36"/>
        <v>125.94381760129406</v>
      </c>
      <c r="M100" s="15">
        <f t="shared" si="37"/>
        <v>8.482173220037959</v>
      </c>
      <c r="N100" s="18">
        <f t="shared" si="38"/>
        <v>2505.519145142935</v>
      </c>
      <c r="O100" s="18">
        <f t="shared" si="39"/>
        <v>812.8851404459298</v>
      </c>
      <c r="P100" s="11">
        <f t="shared" si="40"/>
        <v>31.03999410036938</v>
      </c>
      <c r="Q100" s="83">
        <f t="shared" si="41"/>
        <v>3500.9957436657874</v>
      </c>
      <c r="R100" s="113">
        <f t="shared" si="58"/>
        <v>1.5418503902164214E-05</v>
      </c>
      <c r="S100" s="62">
        <f t="shared" si="42"/>
        <v>0.05398011653517125</v>
      </c>
      <c r="T100" s="24"/>
      <c r="U100" s="54">
        <f t="shared" si="43"/>
        <v>5.699288953341561</v>
      </c>
      <c r="V100" s="55">
        <f t="shared" si="44"/>
        <v>5.383823602085504</v>
      </c>
      <c r="W100" s="55">
        <f t="shared" si="45"/>
        <v>5.1583866909936065</v>
      </c>
      <c r="X100" s="55">
        <f t="shared" si="46"/>
        <v>5.035085361741373</v>
      </c>
      <c r="Y100" s="56">
        <f t="shared" si="47"/>
        <v>5.021449055499797</v>
      </c>
      <c r="Z100" s="103">
        <f t="shared" si="48"/>
        <v>830.4280361936505</v>
      </c>
      <c r="AA100" s="103">
        <f t="shared" si="49"/>
        <v>818.3012954541553</v>
      </c>
      <c r="AB100" s="103">
        <f t="shared" si="50"/>
        <v>808.9923629916959</v>
      </c>
      <c r="AC100" s="103">
        <f t="shared" si="51"/>
        <v>803.6529179685739</v>
      </c>
      <c r="AD100" s="103">
        <f t="shared" si="52"/>
        <v>803.0510896215729</v>
      </c>
      <c r="AE100" s="51">
        <f t="shared" si="53"/>
        <v>35.8105566602019</v>
      </c>
      <c r="AF100" s="52">
        <f t="shared" si="54"/>
        <v>32.310927155243924</v>
      </c>
      <c r="AG100" s="52">
        <f t="shared" si="55"/>
        <v>29.91897974063129</v>
      </c>
      <c r="AH100" s="52">
        <f t="shared" si="56"/>
        <v>28.649137345318174</v>
      </c>
      <c r="AI100" s="53">
        <f t="shared" si="57"/>
        <v>28.51036960045161</v>
      </c>
      <c r="AJ100" s="24"/>
      <c r="BY100"/>
    </row>
    <row r="101" spans="1:77" ht="16.5">
      <c r="A101" s="97">
        <v>59</v>
      </c>
      <c r="B101" s="4">
        <v>-1.1681423880828756</v>
      </c>
      <c r="C101" s="11">
        <v>236.70694480643547</v>
      </c>
      <c r="D101" s="4">
        <v>-5.100489232949414</v>
      </c>
      <c r="E101" s="4">
        <f t="shared" si="32"/>
        <v>5.232546899385505</v>
      </c>
      <c r="F101" s="182">
        <f t="shared" si="33"/>
        <v>0.19469039801381258</v>
      </c>
      <c r="G101" s="58">
        <f t="shared" si="59"/>
        <v>39.45115746773924</v>
      </c>
      <c r="H101" s="60">
        <f t="shared" si="60"/>
        <v>0.8500815388249024</v>
      </c>
      <c r="I101" s="60">
        <f t="shared" si="61"/>
        <v>0.8720911498975842</v>
      </c>
      <c r="J101" s="41">
        <f t="shared" si="34"/>
        <v>5.232546899385505</v>
      </c>
      <c r="K101" s="18">
        <f t="shared" si="35"/>
        <v>15.856072693854683</v>
      </c>
      <c r="L101" s="18">
        <f t="shared" si="36"/>
        <v>116.76763729083235</v>
      </c>
      <c r="M101" s="15">
        <f t="shared" si="37"/>
        <v>8.779085282244292</v>
      </c>
      <c r="N101" s="18">
        <f t="shared" si="38"/>
        <v>2564.32875308818</v>
      </c>
      <c r="O101" s="18">
        <f t="shared" si="39"/>
        <v>815.6915330225077</v>
      </c>
      <c r="P101" s="11">
        <f t="shared" si="40"/>
        <v>31.743245220529275</v>
      </c>
      <c r="Q101" s="83">
        <f t="shared" si="41"/>
        <v>3553.166326598148</v>
      </c>
      <c r="R101" s="113">
        <f t="shared" si="58"/>
        <v>1.5418503902164214E-05</v>
      </c>
      <c r="S101" s="62">
        <f t="shared" si="42"/>
        <v>0.05478450887169203</v>
      </c>
      <c r="T101" s="24"/>
      <c r="U101" s="54">
        <f t="shared" si="43"/>
        <v>5.731897446037702</v>
      </c>
      <c r="V101" s="55">
        <f t="shared" si="44"/>
        <v>5.439995426674311</v>
      </c>
      <c r="W101" s="55">
        <f t="shared" si="45"/>
        <v>5.232546899385505</v>
      </c>
      <c r="X101" s="55">
        <f t="shared" si="46"/>
        <v>5.119828001797313</v>
      </c>
      <c r="Y101" s="56">
        <f t="shared" si="47"/>
        <v>5.108113681526128</v>
      </c>
      <c r="Z101" s="103">
        <f t="shared" si="48"/>
        <v>831.6260923664425</v>
      </c>
      <c r="AA101" s="103">
        <f t="shared" si="49"/>
        <v>820.5344974893709</v>
      </c>
      <c r="AB101" s="103">
        <f t="shared" si="50"/>
        <v>812.1175927400599</v>
      </c>
      <c r="AC101" s="103">
        <f t="shared" si="51"/>
        <v>807.3421547060391</v>
      </c>
      <c r="AD101" s="103">
        <f t="shared" si="52"/>
        <v>806.8373278106258</v>
      </c>
      <c r="AE101" s="51">
        <f t="shared" si="53"/>
        <v>36.18244135629394</v>
      </c>
      <c r="AF101" s="52">
        <f t="shared" si="54"/>
        <v>32.921058720327025</v>
      </c>
      <c r="AG101" s="52">
        <f t="shared" si="55"/>
        <v>30.69581645372635</v>
      </c>
      <c r="AH101" s="52">
        <f t="shared" si="56"/>
        <v>29.51895625704155</v>
      </c>
      <c r="AI101" s="53">
        <f t="shared" si="57"/>
        <v>29.397953315257507</v>
      </c>
      <c r="AJ101" s="24"/>
      <c r="BY101"/>
    </row>
    <row r="102" spans="1:77" ht="16.5">
      <c r="A102" s="97">
        <v>60</v>
      </c>
      <c r="B102" s="4">
        <v>-1.123591823217641</v>
      </c>
      <c r="C102" s="11">
        <v>226.13410614406084</v>
      </c>
      <c r="D102" s="4">
        <v>-5.195821795597068</v>
      </c>
      <c r="E102" s="41">
        <f t="shared" si="32"/>
        <v>5.315921624403719</v>
      </c>
      <c r="F102" s="182">
        <f t="shared" si="33"/>
        <v>0.18726530386960683</v>
      </c>
      <c r="G102" s="58">
        <f t="shared" si="59"/>
        <v>37.689017690676806</v>
      </c>
      <c r="H102" s="60">
        <f t="shared" si="60"/>
        <v>0.865970299266178</v>
      </c>
      <c r="I102" s="60">
        <f t="shared" si="61"/>
        <v>0.8859869374006198</v>
      </c>
      <c r="J102" s="41">
        <f t="shared" si="34"/>
        <v>5.315921624403719</v>
      </c>
      <c r="K102" s="18">
        <f t="shared" si="35"/>
        <v>14.66969895585475</v>
      </c>
      <c r="L102" s="18">
        <f t="shared" si="36"/>
        <v>107.82947960344922</v>
      </c>
      <c r="M102" s="15">
        <f t="shared" si="37"/>
        <v>9.110329662020874</v>
      </c>
      <c r="N102" s="18">
        <f t="shared" si="38"/>
        <v>2630.932697455511</v>
      </c>
      <c r="O102" s="18">
        <f t="shared" si="39"/>
        <v>818.745579123502</v>
      </c>
      <c r="P102" s="11">
        <f t="shared" si="40"/>
        <v>32.53590928362048</v>
      </c>
      <c r="Q102" s="83">
        <f t="shared" si="41"/>
        <v>3613.8236940839583</v>
      </c>
      <c r="R102" s="113">
        <f t="shared" si="58"/>
        <v>1.5418503902164214E-05</v>
      </c>
      <c r="S102" s="62">
        <f t="shared" si="42"/>
        <v>0.05571975472896701</v>
      </c>
      <c r="T102" s="24"/>
      <c r="U102" s="54">
        <f t="shared" si="43"/>
        <v>5.768624414460612</v>
      </c>
      <c r="V102" s="55">
        <f t="shared" si="44"/>
        <v>5.5036536161349074</v>
      </c>
      <c r="W102" s="55">
        <f t="shared" si="45"/>
        <v>5.315921624403719</v>
      </c>
      <c r="X102" s="55">
        <f t="shared" si="46"/>
        <v>5.213778515274288</v>
      </c>
      <c r="Y102" s="56">
        <f t="shared" si="47"/>
        <v>5.202268177919403</v>
      </c>
      <c r="Z102" s="103">
        <f t="shared" si="48"/>
        <v>832.9636365772229</v>
      </c>
      <c r="AA102" s="103">
        <f t="shared" si="49"/>
        <v>823.0256204468324</v>
      </c>
      <c r="AB102" s="103">
        <f t="shared" si="50"/>
        <v>815.5567658191277</v>
      </c>
      <c r="AC102" s="103">
        <f t="shared" si="51"/>
        <v>811.3326324528161</v>
      </c>
      <c r="AD102" s="103">
        <f t="shared" si="52"/>
        <v>810.8492403215108</v>
      </c>
      <c r="AE102" s="51">
        <f t="shared" si="53"/>
        <v>36.603570521578455</v>
      </c>
      <c r="AF102" s="52">
        <f t="shared" si="54"/>
        <v>33.61932170105171</v>
      </c>
      <c r="AG102" s="52">
        <f t="shared" si="55"/>
        <v>31.58091132343016</v>
      </c>
      <c r="AH102" s="52">
        <f t="shared" si="56"/>
        <v>30.498286621202087</v>
      </c>
      <c r="AI102" s="53">
        <f t="shared" si="57"/>
        <v>30.37745625083997</v>
      </c>
      <c r="AJ102" s="24"/>
      <c r="BY102"/>
    </row>
    <row r="103" spans="1:77" ht="16.5">
      <c r="A103" s="97">
        <v>61</v>
      </c>
      <c r="B103" s="4">
        <v>-1.0747167872199679</v>
      </c>
      <c r="C103" s="11">
        <v>213.52757841296298</v>
      </c>
      <c r="D103" s="4">
        <v>-5.283228433964834</v>
      </c>
      <c r="E103" s="41">
        <f t="shared" si="32"/>
        <v>5.391430131067908</v>
      </c>
      <c r="F103" s="182">
        <f t="shared" si="33"/>
        <v>0.17911946453666133</v>
      </c>
      <c r="G103" s="58">
        <f t="shared" si="59"/>
        <v>35.58792973549383</v>
      </c>
      <c r="H103" s="60">
        <f t="shared" si="60"/>
        <v>0.8805380723274724</v>
      </c>
      <c r="I103" s="60">
        <f t="shared" si="61"/>
        <v>0.8985716885113182</v>
      </c>
      <c r="J103" s="41">
        <f t="shared" si="34"/>
        <v>5.391430131067909</v>
      </c>
      <c r="K103" s="18">
        <f t="shared" si="35"/>
        <v>13.421224063697137</v>
      </c>
      <c r="L103" s="18">
        <f t="shared" si="36"/>
        <v>98.31059128736827</v>
      </c>
      <c r="M103" s="15">
        <f t="shared" si="37"/>
        <v>9.41942463185029</v>
      </c>
      <c r="N103" s="18">
        <f t="shared" si="38"/>
        <v>2691.690751154897</v>
      </c>
      <c r="O103" s="18">
        <f t="shared" si="39"/>
        <v>821.3956972297998</v>
      </c>
      <c r="P103" s="11">
        <f t="shared" si="40"/>
        <v>33.24400624876169</v>
      </c>
      <c r="Q103" s="83">
        <f t="shared" si="41"/>
        <v>3667.481694616374</v>
      </c>
      <c r="R103" s="113">
        <f t="shared" si="58"/>
        <v>1.5418503902164214E-05</v>
      </c>
      <c r="S103" s="62">
        <f t="shared" si="42"/>
        <v>0.05654708081955839</v>
      </c>
      <c r="T103" s="24"/>
      <c r="U103" s="54">
        <f t="shared" si="43"/>
        <v>5.794615112331006</v>
      </c>
      <c r="V103" s="55">
        <f t="shared" si="44"/>
        <v>5.558462898756088</v>
      </c>
      <c r="W103" s="55">
        <f t="shared" si="45"/>
        <v>5.391430131067909</v>
      </c>
      <c r="X103" s="55">
        <f t="shared" si="46"/>
        <v>5.300055800090393</v>
      </c>
      <c r="Y103" s="56">
        <f t="shared" si="47"/>
        <v>5.288263200191781</v>
      </c>
      <c r="Z103" s="103">
        <f t="shared" si="48"/>
        <v>833.9027018061183</v>
      </c>
      <c r="AA103" s="103">
        <f t="shared" si="49"/>
        <v>825.1374334091175</v>
      </c>
      <c r="AB103" s="103">
        <f t="shared" si="50"/>
        <v>818.6056574780011</v>
      </c>
      <c r="AC103" s="103">
        <f t="shared" si="51"/>
        <v>814.908254974445</v>
      </c>
      <c r="AD103" s="103">
        <f t="shared" si="52"/>
        <v>814.4244384813171</v>
      </c>
      <c r="AE103" s="51">
        <f t="shared" si="53"/>
        <v>36.90304882215466</v>
      </c>
      <c r="AF103" s="52">
        <f t="shared" si="54"/>
        <v>34.22632285050072</v>
      </c>
      <c r="AG103" s="52">
        <f t="shared" si="55"/>
        <v>32.39321829858849</v>
      </c>
      <c r="AH103" s="52">
        <f t="shared" si="56"/>
        <v>31.411524899338637</v>
      </c>
      <c r="AI103" s="53">
        <f t="shared" si="57"/>
        <v>31.285916373225962</v>
      </c>
      <c r="AJ103" s="24"/>
      <c r="BY103"/>
    </row>
    <row r="104" spans="1:78" ht="16.5">
      <c r="A104" s="99">
        <v>62</v>
      </c>
      <c r="B104" s="60">
        <v>-1.0272637876497157</v>
      </c>
      <c r="C104" s="58">
        <v>199.61099392532753</v>
      </c>
      <c r="D104" s="60">
        <v>-5.306160216562837</v>
      </c>
      <c r="E104" s="41">
        <f t="shared" si="32"/>
        <v>5.4046838143642235</v>
      </c>
      <c r="F104" s="182">
        <f t="shared" si="33"/>
        <v>0.17121063127495262</v>
      </c>
      <c r="G104" s="58">
        <f t="shared" si="59"/>
        <v>33.26849898755459</v>
      </c>
      <c r="H104" s="60">
        <f t="shared" si="60"/>
        <v>0.8843600360938062</v>
      </c>
      <c r="I104" s="60">
        <f t="shared" si="61"/>
        <v>0.9007806357273707</v>
      </c>
      <c r="J104" s="41">
        <f t="shared" si="34"/>
        <v>5.4046838143642235</v>
      </c>
      <c r="K104" s="18">
        <f t="shared" si="35"/>
        <v>12.262189386707615</v>
      </c>
      <c r="L104" s="18">
        <f t="shared" si="36"/>
        <v>89.30015564341909</v>
      </c>
      <c r="M104" s="15">
        <f t="shared" si="37"/>
        <v>9.501371866285602</v>
      </c>
      <c r="N104" s="18">
        <f t="shared" si="38"/>
        <v>2702.3978121806044</v>
      </c>
      <c r="O104" s="18">
        <f t="shared" si="39"/>
        <v>821.5872899078892</v>
      </c>
      <c r="P104" s="11">
        <f t="shared" si="40"/>
        <v>33.28053906467244</v>
      </c>
      <c r="Q104" s="83">
        <f t="shared" si="41"/>
        <v>3668.3293580495783</v>
      </c>
      <c r="R104" s="113">
        <f t="shared" si="58"/>
        <v>7.721255256369162E-06</v>
      </c>
      <c r="S104" s="62">
        <f t="shared" si="42"/>
        <v>0.02832410733793362</v>
      </c>
      <c r="T104" s="24"/>
      <c r="U104" s="54">
        <f t="shared" si="43"/>
        <v>5.762557331400596</v>
      </c>
      <c r="V104" s="55">
        <f t="shared" si="44"/>
        <v>5.553064789380801</v>
      </c>
      <c r="W104" s="55">
        <f t="shared" si="45"/>
        <v>5.4046838143642235</v>
      </c>
      <c r="X104" s="55">
        <f t="shared" si="46"/>
        <v>5.322527851711826</v>
      </c>
      <c r="Y104" s="56">
        <f t="shared" si="47"/>
        <v>5.309671868585977</v>
      </c>
      <c r="Z104" s="103">
        <f t="shared" si="48"/>
        <v>832.7435389819593</v>
      </c>
      <c r="AA104" s="103">
        <f t="shared" si="49"/>
        <v>824.9307797063224</v>
      </c>
      <c r="AB104" s="103">
        <f t="shared" si="50"/>
        <v>819.1345126429367</v>
      </c>
      <c r="AC104" s="103">
        <f t="shared" si="51"/>
        <v>815.8259790620323</v>
      </c>
      <c r="AD104" s="103">
        <f t="shared" si="52"/>
        <v>815.3016391461948</v>
      </c>
      <c r="AE104" s="51">
        <f t="shared" si="53"/>
        <v>36.53383621863404</v>
      </c>
      <c r="AF104" s="52">
        <f t="shared" si="54"/>
        <v>34.16630162838711</v>
      </c>
      <c r="AG104" s="52">
        <f t="shared" si="55"/>
        <v>32.53685013162042</v>
      </c>
      <c r="AH104" s="52">
        <f t="shared" si="56"/>
        <v>31.651573245318655</v>
      </c>
      <c r="AI104" s="53">
        <f t="shared" si="57"/>
        <v>31.514134099401975</v>
      </c>
      <c r="AJ104" s="24"/>
      <c r="BY104"/>
      <c r="BZ104"/>
    </row>
    <row r="105" spans="1:78" s="100" customFormat="1" ht="16.5">
      <c r="A105" s="114">
        <v>62.0015569999999</v>
      </c>
      <c r="B105" s="106">
        <v>-1.0271905463227444</v>
      </c>
      <c r="C105" s="37">
        <v>199.58976147796437</v>
      </c>
      <c r="D105" s="36">
        <v>-5.306179189558554</v>
      </c>
      <c r="E105" s="42">
        <f t="shared" si="32"/>
        <v>5.404688521104532</v>
      </c>
      <c r="F105" s="183">
        <f t="shared" si="33"/>
        <v>0.17119842438712407</v>
      </c>
      <c r="G105" s="37">
        <f t="shared" si="59"/>
        <v>33.26496024632739</v>
      </c>
      <c r="H105" s="105">
        <f t="shared" si="60"/>
        <v>0.884363198259759</v>
      </c>
      <c r="I105" s="105">
        <f t="shared" si="61"/>
        <v>0.9007814201840888</v>
      </c>
      <c r="J105" s="42">
        <f t="shared" si="34"/>
        <v>5.404688521104532</v>
      </c>
      <c r="K105" s="112">
        <f t="shared" si="35"/>
        <v>12.260440922453444</v>
      </c>
      <c r="L105" s="112">
        <f t="shared" si="36"/>
        <v>89.28661962643338</v>
      </c>
      <c r="M105" s="106">
        <f t="shared" si="37"/>
        <v>9.501439813653436</v>
      </c>
      <c r="N105" s="18">
        <f t="shared" si="38"/>
        <v>2702.401616785723</v>
      </c>
      <c r="O105" s="112">
        <f t="shared" si="39"/>
        <v>821.5869928711733</v>
      </c>
      <c r="P105" s="37">
        <f t="shared" si="40"/>
        <v>33.28043240599492</v>
      </c>
      <c r="Q105" s="84">
        <f t="shared" si="41"/>
        <v>3668.3175424254314</v>
      </c>
      <c r="R105" s="107">
        <f>K$32*(A105-A104)/2</f>
        <v>1.2003305287054497E-08</v>
      </c>
      <c r="S105" s="115">
        <f t="shared" si="42"/>
        <v>4.403193535158994E-05</v>
      </c>
      <c r="T105" s="116"/>
      <c r="U105" s="117">
        <f t="shared" si="43"/>
        <v>5.762495608941722</v>
      </c>
      <c r="V105" s="118">
        <f t="shared" si="44"/>
        <v>5.5530421857089065</v>
      </c>
      <c r="W105" s="118">
        <f t="shared" si="45"/>
        <v>5.404688521104532</v>
      </c>
      <c r="X105" s="118">
        <f t="shared" si="46"/>
        <v>5.322546112976536</v>
      </c>
      <c r="Y105" s="119">
        <f t="shared" si="47"/>
        <v>5.309688772430109</v>
      </c>
      <c r="Z105" s="120">
        <f t="shared" si="48"/>
        <v>832.741298119774</v>
      </c>
      <c r="AA105" s="120">
        <f t="shared" si="49"/>
        <v>824.929913768819</v>
      </c>
      <c r="AB105" s="120">
        <f t="shared" si="50"/>
        <v>819.134700123266</v>
      </c>
      <c r="AC105" s="120">
        <f t="shared" si="51"/>
        <v>815.8267225732266</v>
      </c>
      <c r="AD105" s="120">
        <f t="shared" si="52"/>
        <v>815.3023297707808</v>
      </c>
      <c r="AE105" s="121">
        <f t="shared" si="53"/>
        <v>36.53312712630009</v>
      </c>
      <c r="AF105" s="122">
        <f t="shared" si="54"/>
        <v>34.166050409123514</v>
      </c>
      <c r="AG105" s="122">
        <f t="shared" si="55"/>
        <v>32.53690119491223</v>
      </c>
      <c r="AH105" s="122">
        <f t="shared" si="56"/>
        <v>31.651768680628305</v>
      </c>
      <c r="AI105" s="123">
        <f t="shared" si="57"/>
        <v>31.514314619010495</v>
      </c>
      <c r="AJ105" s="24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</row>
    <row r="106" spans="1:36" ht="30" customHeight="1">
      <c r="A106" s="97">
        <v>67.221915</v>
      </c>
      <c r="B106" s="15">
        <v>-0.8205349218612223</v>
      </c>
      <c r="C106" s="11">
        <v>175.24467176047682</v>
      </c>
      <c r="D106" s="2">
        <v>-4.740800441392237</v>
      </c>
      <c r="E106" s="41">
        <f aca="true" t="shared" si="62" ref="E106:E137">SQRT(B106^2+D106^2)</f>
        <v>4.811285315079394</v>
      </c>
      <c r="F106" s="182">
        <f aca="true" t="shared" si="63" ref="F106:F132">-B106*$E$28*(1-$E$32)/$E$29/$E$33</f>
        <v>0.13675582031020375</v>
      </c>
      <c r="G106" s="58">
        <f t="shared" si="59"/>
        <v>29.2074452934128</v>
      </c>
      <c r="H106" s="60">
        <f t="shared" si="60"/>
        <v>0.790133406898706</v>
      </c>
      <c r="I106" s="60">
        <f t="shared" si="61"/>
        <v>0.8018808858465657</v>
      </c>
      <c r="J106" s="41">
        <f aca="true" t="shared" si="64" ref="J106:J137">E106*E$28/E$29</f>
        <v>4.811285315079394</v>
      </c>
      <c r="K106" s="18">
        <f aca="true" t="shared" si="65" ref="K106:K137">E$35*E$13/120*F106^2/E$7*E$6*E$9*(E$9-1)*E$4/E$5</f>
        <v>7.823447996850816</v>
      </c>
      <c r="L106" s="18">
        <f aca="true" t="shared" si="66" ref="L106:L137">E$36*E$13/6*F106^2/E$8*E$6*E$4/E$5*(1+(G106*E$4/F106)^2/15)</f>
        <v>58.49405401464771</v>
      </c>
      <c r="M106" s="15">
        <f aca="true" t="shared" si="67" ref="M106:M137">E$37*E$13/8*H106^2/E$8*E$6*E$5/E$4</f>
        <v>7.584534773193213</v>
      </c>
      <c r="N106" s="18">
        <f aca="true" t="shared" si="68" ref="N106:N137">E$13*E$14*(E$11/E$10)^2*J106*(1-E$32)/E$33^2*(E$19/2/PI())^2/E$18*LN((E$17+E$18*J106)/(E$17+E$18*E$32*J106))</f>
        <v>2235.8790472999167</v>
      </c>
      <c r="O106" s="18">
        <f aca="true" t="shared" si="69" ref="O106:O137">(Z106+AA106+AB106+AC106+AD106)/5</f>
        <v>796.028735884842</v>
      </c>
      <c r="P106" s="11">
        <f aca="true" t="shared" si="70" ref="P106:P137">(AE106+AF106+AG106+AH106+AI106)/5</f>
        <v>26.994843693705906</v>
      </c>
      <c r="Q106" s="83">
        <f aca="true" t="shared" si="71" ref="Q106:Q137">SUM(K106:P106)</f>
        <v>3132.8046636631566</v>
      </c>
      <c r="R106" s="113">
        <f>K$32*(A107-A106)/2</f>
        <v>5.998453304357755E-06</v>
      </c>
      <c r="S106" s="62">
        <f>Q106*R106</f>
        <v>0.018791982486657647</v>
      </c>
      <c r="T106" s="24"/>
      <c r="U106" s="54">
        <f aca="true" t="shared" si="72" ref="U106:U137">SQRT(($B106-$C106*0.8*$E$4)^2+$D106^2)*$E$28/$E$29</f>
        <v>5.104362359808892</v>
      </c>
      <c r="V106" s="55">
        <f aca="true" t="shared" si="73" ref="V106:V137">SQRT(($B106-$C106*0.4*$E$4)^2+$D106^2)*$E$28/$E$29</f>
        <v>4.930976495778536</v>
      </c>
      <c r="W106" s="55">
        <f aca="true" t="shared" si="74" ref="W106:W137">SQRT(($B106)^2+$D106^2)*$E$28/$E$29</f>
        <v>4.811285315079394</v>
      </c>
      <c r="X106" s="55">
        <f aca="true" t="shared" si="75" ref="X106:X137">SQRT(($B106+$C106*0.4*$E$4)^2+$D106^2)*$E$28/$E$29</f>
        <v>4.749350128572178</v>
      </c>
      <c r="Y106" s="56">
        <f aca="true" t="shared" si="76" ref="Y106:Y137">SQRT(($B106+$C106*0.8*$E$4)^2+$D106^2)*$E$28/$E$29</f>
        <v>4.747431935681668</v>
      </c>
      <c r="Z106" s="103">
        <f aca="true" t="shared" si="77" ref="Z106:Z137">$E$38*$E$13*$E$14*$E$16/$E$33*2/3*$E$20/PI()*($E$21*$E$22*LN((U106+$E$22)/($E$32*U106+$E$22))+$E$23*U106*(1-$E$32)+$E$24*U106^2/2*(1-$E$32^2))</f>
        <v>806.6753191927772</v>
      </c>
      <c r="AA106" s="103">
        <f aca="true" t="shared" si="78" ref="AA106:AA137">$E$38*$E$13*$E$14*$E$16/$E$33*2/3*$E$20/PI()*($E$21*$E$22*LN((V106+$E$22)/($E$32*V106+$E$22))+$E$23*V106*(1-$E$32)+$E$24*V106^2/2*(1-$E$32^2))</f>
        <v>798.999180662891</v>
      </c>
      <c r="AB106" s="103">
        <f aca="true" t="shared" si="79" ref="AB106:AB137">$E$38*$E$13*$E$14*$E$16/$E$33*2/3*$E$20/PI()*($E$21*$E$22*LN((W106+$E$22)/($E$32*W106+$E$22))+$E$23*W106*(1-$E$32)+$E$24*W106^2/2*(1-$E$32^2))</f>
        <v>793.4760515613434</v>
      </c>
      <c r="AC106" s="103">
        <f aca="true" t="shared" si="80" ref="AC106:AC137">$E$38*$E$13*$E$14*$E$16/$E$33*2/3*$E$20/PI()*($E$21*$E$22*LN((X106+$E$22)/($E$32*X106+$E$22))+$E$23*X106*(1-$E$32)+$E$24*X106^2/2*(1-$E$32^2))</f>
        <v>790.5424157690159</v>
      </c>
      <c r="AD106" s="103">
        <f aca="true" t="shared" si="81" ref="AD106:AD137">$E$38*$E$13*$E$14*$E$16/$E$33*2/3*$E$20/PI()*($E$21*$E$22*LN((Y106+$E$22)/($E$32*Y106+$E$22))+$E$23*Y106*(1-$E$32)+$E$24*Y106^2/2*(1-$E$32^2))</f>
        <v>790.4507122381829</v>
      </c>
      <c r="AE106" s="51">
        <f aca="true" t="shared" si="82" ref="AE106:AE137">1/9/PI()*$E$20/$E$33*$E$27^2*U106*(3*U106+4*$E$26)/($E$25*$E$26*$E$13*$E$14*$E$16*16*$E$4^2*$E$5^2)</f>
        <v>29.359255914306104</v>
      </c>
      <c r="AF106" s="52">
        <f aca="true" t="shared" si="83" ref="AF106:AF137">1/9/PI()*$E$20/$E$33*$E$27^2*V106*(3*V106+4*$E$26)/($E$25*$E$26*$E$13*$E$14*$E$16*16*$E$4^2*$E$5^2)</f>
        <v>27.598105155972057</v>
      </c>
      <c r="AG106" s="52">
        <f aca="true" t="shared" si="84" ref="AG106:AG137">1/9/PI()*$E$20/$E$33*$E$27^2*W106*(3*W106+4*$E$26)/($E$25*$E$26*$E$13*$E$14*$E$16*16*$E$4^2*$E$5^2)</f>
        <v>26.413694444179367</v>
      </c>
      <c r="AH106" s="52">
        <f aca="true" t="shared" si="85" ref="AH106:AH137">1/9/PI()*$E$20/$E$33*$E$27^2*X106*(3*X106+4*$E$26)/($E$25*$E$26*$E$13*$E$14*$E$16*16*$E$4^2*$E$5^2)</f>
        <v>25.81086191492865</v>
      </c>
      <c r="AI106" s="53">
        <f aca="true" t="shared" si="86" ref="AI106:AI137">1/9/PI()*$E$20/$E$33*$E$27^2*Y106*(3*Y106+4*$E$26)/($E$25*$E$26*$E$13*$E$14*$E$16*16*$E$4^2*$E$5^2)</f>
        <v>25.792301039143357</v>
      </c>
      <c r="AJ106" s="24"/>
    </row>
    <row r="107" spans="1:64" ht="16.5" customHeight="1">
      <c r="A107" s="97">
        <v>68</v>
      </c>
      <c r="B107" s="15">
        <v>-0.7980961312373012</v>
      </c>
      <c r="C107" s="11">
        <v>178.52233149271646</v>
      </c>
      <c r="D107" s="5">
        <v>-4.788429729859255</v>
      </c>
      <c r="E107" s="41">
        <f t="shared" si="62"/>
        <v>4.854484186038299</v>
      </c>
      <c r="F107" s="182">
        <f t="shared" si="63"/>
        <v>0.1330160218728835</v>
      </c>
      <c r="G107" s="58">
        <f t="shared" si="59"/>
        <v>29.753721915452743</v>
      </c>
      <c r="H107" s="60">
        <f t="shared" si="60"/>
        <v>0.7980716216432091</v>
      </c>
      <c r="I107" s="60">
        <f t="shared" si="61"/>
        <v>0.8090806976730499</v>
      </c>
      <c r="J107" s="41">
        <f t="shared" si="64"/>
        <v>4.854484186038299</v>
      </c>
      <c r="K107" s="18">
        <f t="shared" si="65"/>
        <v>7.401410172351402</v>
      </c>
      <c r="L107" s="18">
        <f t="shared" si="66"/>
        <v>56.14751263085846</v>
      </c>
      <c r="M107" s="15">
        <f t="shared" si="67"/>
        <v>7.737699058386946</v>
      </c>
      <c r="N107" s="18">
        <f t="shared" si="68"/>
        <v>2268.920094898887</v>
      </c>
      <c r="O107" s="18">
        <f t="shared" si="69"/>
        <v>798.0958887912809</v>
      </c>
      <c r="P107" s="11">
        <f t="shared" si="70"/>
        <v>27.440808509583697</v>
      </c>
      <c r="Q107" s="83">
        <f t="shared" si="71"/>
        <v>3165.7434140613486</v>
      </c>
      <c r="R107" s="113">
        <f aca="true" t="shared" si="87" ref="R107:R115">K$32*(A108-A106)/2</f>
        <v>1.3707705255439863E-05</v>
      </c>
      <c r="S107" s="62">
        <f>Q107*R107</f>
        <v>0.043395077634302885</v>
      </c>
      <c r="T107" s="24"/>
      <c r="U107" s="54">
        <f t="shared" si="72"/>
        <v>5.147747885172851</v>
      </c>
      <c r="V107" s="55">
        <f t="shared" si="73"/>
        <v>4.973415959116252</v>
      </c>
      <c r="W107" s="55">
        <f t="shared" si="74"/>
        <v>4.854484186038299</v>
      </c>
      <c r="X107" s="55">
        <f t="shared" si="75"/>
        <v>4.795076591631529</v>
      </c>
      <c r="Y107" s="56">
        <f t="shared" si="76"/>
        <v>4.797404998928316</v>
      </c>
      <c r="Z107" s="103">
        <f t="shared" si="77"/>
        <v>808.5387989861784</v>
      </c>
      <c r="AA107" s="103">
        <f t="shared" si="78"/>
        <v>800.9127513758018</v>
      </c>
      <c r="AB107" s="103">
        <f t="shared" si="79"/>
        <v>795.4913378779171</v>
      </c>
      <c r="AC107" s="103">
        <f t="shared" si="80"/>
        <v>792.713388998455</v>
      </c>
      <c r="AD107" s="103">
        <f t="shared" si="81"/>
        <v>792.8231667180528</v>
      </c>
      <c r="AE107" s="51">
        <f t="shared" si="82"/>
        <v>29.808343066304136</v>
      </c>
      <c r="AF107" s="52">
        <f t="shared" si="83"/>
        <v>28.024214852672717</v>
      </c>
      <c r="AG107" s="52">
        <f t="shared" si="84"/>
        <v>26.838218946846478</v>
      </c>
      <c r="AH107" s="52">
        <f t="shared" si="85"/>
        <v>26.255268195404973</v>
      </c>
      <c r="AI107" s="53">
        <f t="shared" si="86"/>
        <v>26.277997486690158</v>
      </c>
      <c r="AJ107" s="101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35" ht="16.5">
      <c r="A108" s="97">
        <v>69</v>
      </c>
      <c r="B108" s="15">
        <v>-0.7662941472363514</v>
      </c>
      <c r="C108" s="11">
        <v>180.69875563380634</v>
      </c>
      <c r="D108" s="5">
        <v>-4.879189941848699</v>
      </c>
      <c r="E108" s="41">
        <f t="shared" si="62"/>
        <v>4.938997996428648</v>
      </c>
      <c r="F108" s="182">
        <f t="shared" si="63"/>
        <v>0.12771569120605855</v>
      </c>
      <c r="G108" s="58">
        <f aca="true" t="shared" si="88" ref="G108:G139">C108*$E$28*(1-$E$32)/$E$29/$E$33</f>
        <v>30.11645927230106</v>
      </c>
      <c r="H108" s="60">
        <f aca="true" t="shared" si="89" ref="H108:H139">-D108*$E$28*(1-$E$32)/$E$29/$E$33</f>
        <v>0.8131983236414497</v>
      </c>
      <c r="I108" s="60">
        <f aca="true" t="shared" si="90" ref="I108:I139">E108*$E$28*(1-$E$32)/$E$29/$E$33</f>
        <v>0.823166332738108</v>
      </c>
      <c r="J108" s="41">
        <f t="shared" si="64"/>
        <v>4.938997996428648</v>
      </c>
      <c r="K108" s="18">
        <f t="shared" si="65"/>
        <v>6.82330961944444</v>
      </c>
      <c r="L108" s="18">
        <f t="shared" si="66"/>
        <v>52.70160289335292</v>
      </c>
      <c r="M108" s="15">
        <f t="shared" si="67"/>
        <v>8.033800591486761</v>
      </c>
      <c r="N108" s="18">
        <f t="shared" si="68"/>
        <v>2333.9930090469525</v>
      </c>
      <c r="O108" s="18">
        <f t="shared" si="69"/>
        <v>801.9411141123085</v>
      </c>
      <c r="P108" s="11">
        <f t="shared" si="70"/>
        <v>28.294745919505537</v>
      </c>
      <c r="Q108" s="83">
        <f t="shared" si="71"/>
        <v>3231.7875821830503</v>
      </c>
      <c r="R108" s="113">
        <f t="shared" si="87"/>
        <v>1.5418503902164214E-05</v>
      </c>
      <c r="S108" s="62">
        <f>Q108*R108</f>
        <v>0.04982932944685521</v>
      </c>
      <c r="T108" s="24"/>
      <c r="U108" s="54">
        <f t="shared" si="72"/>
        <v>5.225628010120383</v>
      </c>
      <c r="V108" s="55">
        <f t="shared" si="73"/>
        <v>5.054240114320206</v>
      </c>
      <c r="W108" s="55">
        <f t="shared" si="74"/>
        <v>4.938997996428648</v>
      </c>
      <c r="X108" s="55">
        <f t="shared" si="75"/>
        <v>4.883877796047186</v>
      </c>
      <c r="Y108" s="56">
        <f t="shared" si="76"/>
        <v>4.890912643586379</v>
      </c>
      <c r="Z108" s="103">
        <f t="shared" si="77"/>
        <v>811.8286866927803</v>
      </c>
      <c r="AA108" s="103">
        <f t="shared" si="78"/>
        <v>804.4944348889268</v>
      </c>
      <c r="AB108" s="103">
        <f t="shared" si="79"/>
        <v>799.3626297441843</v>
      </c>
      <c r="AC108" s="103">
        <f t="shared" si="80"/>
        <v>796.8483638416362</v>
      </c>
      <c r="AD108" s="103">
        <f t="shared" si="81"/>
        <v>797.1714553940145</v>
      </c>
      <c r="AE108" s="51">
        <f t="shared" si="82"/>
        <v>30.622924625683304</v>
      </c>
      <c r="AF108" s="52">
        <f t="shared" si="83"/>
        <v>28.84462388288522</v>
      </c>
      <c r="AG108" s="52">
        <f t="shared" si="84"/>
        <v>27.678397658697147</v>
      </c>
      <c r="AH108" s="52">
        <f t="shared" si="85"/>
        <v>27.128982626771787</v>
      </c>
      <c r="AI108" s="53">
        <f t="shared" si="86"/>
        <v>27.198800803490226</v>
      </c>
    </row>
    <row r="109" spans="1:35" ht="16.5">
      <c r="A109" s="97">
        <v>70</v>
      </c>
      <c r="B109" s="15">
        <v>-0.731426453042527</v>
      </c>
      <c r="C109" s="11">
        <v>180.37025425008574</v>
      </c>
      <c r="D109" s="5">
        <v>-5.0152323516828385</v>
      </c>
      <c r="E109" s="41">
        <f t="shared" si="62"/>
        <v>5.068287698777226</v>
      </c>
      <c r="F109" s="182">
        <f t="shared" si="63"/>
        <v>0.12190440884042116</v>
      </c>
      <c r="G109" s="58">
        <f t="shared" si="88"/>
        <v>30.061709041680952</v>
      </c>
      <c r="H109" s="60">
        <f t="shared" si="89"/>
        <v>0.8358720586138065</v>
      </c>
      <c r="I109" s="60">
        <f t="shared" si="90"/>
        <v>0.844714616462871</v>
      </c>
      <c r="J109" s="41">
        <f t="shared" si="64"/>
        <v>5.068287698777226</v>
      </c>
      <c r="K109" s="18">
        <f t="shared" si="65"/>
        <v>6.216492124654304</v>
      </c>
      <c r="L109" s="18">
        <f t="shared" si="66"/>
        <v>48.81472327743482</v>
      </c>
      <c r="M109" s="15">
        <f t="shared" si="67"/>
        <v>8.488045801202551</v>
      </c>
      <c r="N109" s="18">
        <f t="shared" si="68"/>
        <v>2434.6281677483275</v>
      </c>
      <c r="O109" s="18">
        <f t="shared" si="69"/>
        <v>807.5439037358112</v>
      </c>
      <c r="P109" s="11">
        <f t="shared" si="70"/>
        <v>29.600958869145405</v>
      </c>
      <c r="Q109" s="83">
        <f t="shared" si="71"/>
        <v>3335.2922915565755</v>
      </c>
      <c r="R109" s="113">
        <f t="shared" si="87"/>
        <v>1.5418503902164214E-05</v>
      </c>
      <c r="S109" s="62">
        <f>Q109*R109</f>
        <v>0.05142521721222328</v>
      </c>
      <c r="T109" s="24"/>
      <c r="U109" s="54">
        <f t="shared" si="72"/>
        <v>5.340095307111578</v>
      </c>
      <c r="V109" s="55">
        <f t="shared" si="73"/>
        <v>5.176686762072804</v>
      </c>
      <c r="W109" s="55">
        <f t="shared" si="74"/>
        <v>5.068287698777226</v>
      </c>
      <c r="X109" s="55">
        <f t="shared" si="75"/>
        <v>5.018464006437159</v>
      </c>
      <c r="Y109" s="56">
        <f t="shared" si="76"/>
        <v>5.028956968557801</v>
      </c>
      <c r="Z109" s="103">
        <f t="shared" si="77"/>
        <v>816.5395612319417</v>
      </c>
      <c r="AA109" s="103">
        <f t="shared" si="78"/>
        <v>809.7694570749658</v>
      </c>
      <c r="AB109" s="103">
        <f t="shared" si="79"/>
        <v>805.1087305596973</v>
      </c>
      <c r="AC109" s="103">
        <f t="shared" si="80"/>
        <v>802.9190399023703</v>
      </c>
      <c r="AD109" s="103">
        <f t="shared" si="81"/>
        <v>803.3827299100813</v>
      </c>
      <c r="AE109" s="51">
        <f t="shared" si="82"/>
        <v>31.83985873177126</v>
      </c>
      <c r="AF109" s="52">
        <f t="shared" si="83"/>
        <v>30.109761759802666</v>
      </c>
      <c r="AG109" s="52">
        <f t="shared" si="84"/>
        <v>28.988405212696005</v>
      </c>
      <c r="AH109" s="52">
        <f t="shared" si="85"/>
        <v>28.480037043283243</v>
      </c>
      <c r="AI109" s="53">
        <f t="shared" si="86"/>
        <v>28.586731598173834</v>
      </c>
    </row>
    <row r="110" spans="1:35" ht="16.5">
      <c r="A110" s="97">
        <v>71</v>
      </c>
      <c r="B110" s="15">
        <v>-0.6969850538998426</v>
      </c>
      <c r="C110" s="11">
        <v>177.40660729651202</v>
      </c>
      <c r="D110" s="5">
        <v>-5.151499390229846</v>
      </c>
      <c r="E110" s="41">
        <f t="shared" si="62"/>
        <v>5.198435739037104</v>
      </c>
      <c r="F110" s="182">
        <f t="shared" si="63"/>
        <v>0.11616417564997376</v>
      </c>
      <c r="G110" s="58">
        <f t="shared" si="88"/>
        <v>29.567767882752005</v>
      </c>
      <c r="H110" s="60">
        <f t="shared" si="89"/>
        <v>0.8585832317049743</v>
      </c>
      <c r="I110" s="60">
        <f t="shared" si="90"/>
        <v>0.866405956506184</v>
      </c>
      <c r="J110" s="41">
        <f t="shared" si="64"/>
        <v>5.198435739037104</v>
      </c>
      <c r="K110" s="18">
        <f t="shared" si="65"/>
        <v>5.6448316211553875</v>
      </c>
      <c r="L110" s="18">
        <f t="shared" si="66"/>
        <v>44.880564248545234</v>
      </c>
      <c r="M110" s="15">
        <f t="shared" si="67"/>
        <v>8.95556320199145</v>
      </c>
      <c r="N110" s="18">
        <f t="shared" si="68"/>
        <v>2537.227271740344</v>
      </c>
      <c r="O110" s="18">
        <f t="shared" si="69"/>
        <v>812.9221442686405</v>
      </c>
      <c r="P110" s="11">
        <f t="shared" si="70"/>
        <v>30.928415897669208</v>
      </c>
      <c r="Q110" s="83">
        <f t="shared" si="71"/>
        <v>3440.5587909783458</v>
      </c>
      <c r="R110" s="113">
        <f t="shared" si="87"/>
        <v>1.5418503902164214E-05</v>
      </c>
      <c r="S110" s="62">
        <f>Q110*R110</f>
        <v>0.05304826914432501</v>
      </c>
      <c r="T110" s="24"/>
      <c r="U110" s="54">
        <f t="shared" si="72"/>
        <v>5.450868412659989</v>
      </c>
      <c r="V110" s="55">
        <f t="shared" si="73"/>
        <v>5.2984681540957155</v>
      </c>
      <c r="W110" s="55">
        <f t="shared" si="74"/>
        <v>5.198435739037104</v>
      </c>
      <c r="X110" s="55">
        <f t="shared" si="75"/>
        <v>5.153821350311802</v>
      </c>
      <c r="Y110" s="56">
        <f t="shared" si="76"/>
        <v>5.166060966932257</v>
      </c>
      <c r="Z110" s="103">
        <f t="shared" si="77"/>
        <v>820.9629490020294</v>
      </c>
      <c r="AA110" s="103">
        <f t="shared" si="78"/>
        <v>814.8432079206441</v>
      </c>
      <c r="AB110" s="103">
        <f t="shared" si="79"/>
        <v>810.6879547205449</v>
      </c>
      <c r="AC110" s="103">
        <f t="shared" si="80"/>
        <v>808.7978913379908</v>
      </c>
      <c r="AD110" s="103">
        <f t="shared" si="81"/>
        <v>809.3187183619934</v>
      </c>
      <c r="AE110" s="51">
        <f t="shared" si="82"/>
        <v>33.039811088119755</v>
      </c>
      <c r="AF110" s="52">
        <f t="shared" si="83"/>
        <v>31.39459965973532</v>
      </c>
      <c r="AG110" s="52">
        <f t="shared" si="84"/>
        <v>30.337277558004473</v>
      </c>
      <c r="AH110" s="52">
        <f t="shared" si="85"/>
        <v>29.871478387901817</v>
      </c>
      <c r="AI110" s="53">
        <f t="shared" si="86"/>
        <v>29.99891279458468</v>
      </c>
    </row>
    <row r="111" spans="1:76" ht="16.5">
      <c r="A111" s="97">
        <v>72</v>
      </c>
      <c r="B111" s="15">
        <v>-0.6620538618289764</v>
      </c>
      <c r="C111" s="11">
        <v>172.84557587970914</v>
      </c>
      <c r="D111" s="5">
        <v>-5.28792964372234</v>
      </c>
      <c r="E111" s="41">
        <f t="shared" si="62"/>
        <v>5.329213378437773</v>
      </c>
      <c r="F111" s="182">
        <f t="shared" si="63"/>
        <v>0.1103423103048294</v>
      </c>
      <c r="G111" s="58">
        <f t="shared" si="88"/>
        <v>28.807595979951525</v>
      </c>
      <c r="H111" s="60">
        <f t="shared" si="89"/>
        <v>0.8813216072870568</v>
      </c>
      <c r="I111" s="60">
        <f t="shared" si="90"/>
        <v>0.8882022297396288</v>
      </c>
      <c r="J111" s="41">
        <f t="shared" si="64"/>
        <v>5.329213378437773</v>
      </c>
      <c r="K111" s="18">
        <f t="shared" si="65"/>
        <v>5.093199736042115</v>
      </c>
      <c r="L111" s="18">
        <f t="shared" si="66"/>
        <v>40.91926898902547</v>
      </c>
      <c r="M111" s="15">
        <f t="shared" si="67"/>
        <v>9.436195586853108</v>
      </c>
      <c r="N111" s="18">
        <f t="shared" si="68"/>
        <v>2641.597931793381</v>
      </c>
      <c r="O111" s="18">
        <f t="shared" si="69"/>
        <v>818.1103107256718</v>
      </c>
      <c r="P111" s="11">
        <f t="shared" si="70"/>
        <v>32.28296685877809</v>
      </c>
      <c r="Q111" s="83">
        <f t="shared" si="71"/>
        <v>3547.439873689752</v>
      </c>
      <c r="R111" s="113">
        <f t="shared" si="87"/>
        <v>1.5418503902164214E-05</v>
      </c>
      <c r="S111" s="62">
        <f>Q111*R111</f>
        <v>0.054696215535178366</v>
      </c>
      <c r="T111" s="24"/>
      <c r="U111" s="54">
        <f t="shared" si="72"/>
        <v>5.560246820470538</v>
      </c>
      <c r="V111" s="55">
        <f t="shared" si="73"/>
        <v>5.420264905229575</v>
      </c>
      <c r="W111" s="55">
        <f t="shared" si="74"/>
        <v>5.329213378437773</v>
      </c>
      <c r="X111" s="55">
        <f t="shared" si="75"/>
        <v>5.289619596409844</v>
      </c>
      <c r="Y111" s="56">
        <f t="shared" si="76"/>
        <v>5.302636360177084</v>
      </c>
      <c r="Z111" s="103">
        <f t="shared" si="77"/>
        <v>825.2056628591997</v>
      </c>
      <c r="AA111" s="103">
        <f t="shared" si="78"/>
        <v>819.753863438068</v>
      </c>
      <c r="AB111" s="103">
        <f t="shared" si="79"/>
        <v>816.0979383540147</v>
      </c>
      <c r="AC111" s="103">
        <f t="shared" si="80"/>
        <v>814.4801658119285</v>
      </c>
      <c r="AD111" s="103">
        <f t="shared" si="81"/>
        <v>815.0139231651477</v>
      </c>
      <c r="AE111" s="51">
        <f t="shared" si="82"/>
        <v>34.24616960550424</v>
      </c>
      <c r="AF111" s="52">
        <f t="shared" si="83"/>
        <v>32.70610578261809</v>
      </c>
      <c r="AG111" s="52">
        <f t="shared" si="84"/>
        <v>31.72316276897357</v>
      </c>
      <c r="AH111" s="52">
        <f t="shared" si="85"/>
        <v>31.300351339660818</v>
      </c>
      <c r="AI111" s="53">
        <f t="shared" si="86"/>
        <v>31.43904479713373</v>
      </c>
      <c r="BX111" s="2"/>
    </row>
    <row r="112" spans="1:76" ht="16.5">
      <c r="A112" s="97">
        <v>73</v>
      </c>
      <c r="B112" s="15">
        <v>-0.6257465113066765</v>
      </c>
      <c r="C112" s="11">
        <v>165.73819309235546</v>
      </c>
      <c r="D112" s="5">
        <v>-5.430904459922626</v>
      </c>
      <c r="E112" s="41">
        <f t="shared" si="62"/>
        <v>5.466834728544476</v>
      </c>
      <c r="F112" s="182">
        <f t="shared" si="63"/>
        <v>0.10429108521777943</v>
      </c>
      <c r="G112" s="58">
        <f t="shared" si="88"/>
        <v>27.623032182059248</v>
      </c>
      <c r="H112" s="60">
        <f t="shared" si="89"/>
        <v>0.9051507433204377</v>
      </c>
      <c r="I112" s="60">
        <f t="shared" si="90"/>
        <v>0.9111391214240792</v>
      </c>
      <c r="J112" s="41">
        <f t="shared" si="64"/>
        <v>5.466834728544476</v>
      </c>
      <c r="K112" s="18">
        <f t="shared" si="65"/>
        <v>4.549890402148091</v>
      </c>
      <c r="L112" s="18">
        <f t="shared" si="66"/>
        <v>36.77845659529533</v>
      </c>
      <c r="M112" s="15">
        <f t="shared" si="67"/>
        <v>9.95336483610546</v>
      </c>
      <c r="N112" s="18">
        <f t="shared" si="68"/>
        <v>2752.77422749687</v>
      </c>
      <c r="O112" s="18">
        <f t="shared" si="69"/>
        <v>823.3422604291833</v>
      </c>
      <c r="P112" s="11">
        <f t="shared" si="70"/>
        <v>33.728052876492995</v>
      </c>
      <c r="Q112" s="83">
        <f t="shared" si="71"/>
        <v>3661.126252636095</v>
      </c>
      <c r="R112" s="113">
        <f t="shared" si="87"/>
        <v>1.5418503902164214E-05</v>
      </c>
      <c r="S112" s="62">
        <f>Q112*R112</f>
        <v>0.05644908941258548</v>
      </c>
      <c r="T112" s="24"/>
      <c r="U112" s="54">
        <f t="shared" si="72"/>
        <v>5.672834901489549</v>
      </c>
      <c r="V112" s="55">
        <f t="shared" si="73"/>
        <v>5.54770190607042</v>
      </c>
      <c r="W112" s="55">
        <f t="shared" si="74"/>
        <v>5.466834728544476</v>
      </c>
      <c r="X112" s="55">
        <f t="shared" si="75"/>
        <v>5.432210632087608</v>
      </c>
      <c r="Y112" s="56">
        <f t="shared" si="76"/>
        <v>5.444711897341722</v>
      </c>
      <c r="Z112" s="103">
        <f t="shared" si="77"/>
        <v>829.4487512869484</v>
      </c>
      <c r="AA112" s="103">
        <f t="shared" si="78"/>
        <v>824.7251870398748</v>
      </c>
      <c r="AB112" s="103">
        <f t="shared" si="79"/>
        <v>821.5898821173325</v>
      </c>
      <c r="AC112" s="103">
        <f t="shared" si="80"/>
        <v>820.2269800433661</v>
      </c>
      <c r="AD112" s="103">
        <f t="shared" si="81"/>
        <v>820.720501658395</v>
      </c>
      <c r="AE112" s="51">
        <f t="shared" si="82"/>
        <v>35.510256474501766</v>
      </c>
      <c r="AF112" s="52">
        <f t="shared" si="83"/>
        <v>34.10672364385735</v>
      </c>
      <c r="AG112" s="52">
        <f t="shared" si="84"/>
        <v>33.21457455574336</v>
      </c>
      <c r="AH112" s="52">
        <f t="shared" si="85"/>
        <v>32.83616467332966</v>
      </c>
      <c r="AI112" s="53">
        <f t="shared" si="86"/>
        <v>32.97254503503286</v>
      </c>
      <c r="BX112" s="2"/>
    </row>
    <row r="113" spans="1:76" ht="16.5">
      <c r="A113" s="97">
        <v>74</v>
      </c>
      <c r="B113" s="4">
        <v>-0.5877683080617899</v>
      </c>
      <c r="C113" s="11">
        <v>155.88937632883582</v>
      </c>
      <c r="D113" s="5">
        <v>-5.58243286267103</v>
      </c>
      <c r="E113" s="41">
        <f t="shared" si="62"/>
        <v>5.613290322991613</v>
      </c>
      <c r="F113" s="182">
        <f t="shared" si="63"/>
        <v>0.09796138467696498</v>
      </c>
      <c r="G113" s="58">
        <f t="shared" si="88"/>
        <v>25.98156272147264</v>
      </c>
      <c r="H113" s="60">
        <f t="shared" si="89"/>
        <v>0.9304054771118383</v>
      </c>
      <c r="I113" s="60">
        <f t="shared" si="90"/>
        <v>0.9355483871652689</v>
      </c>
      <c r="J113" s="41">
        <f t="shared" si="64"/>
        <v>5.613290322991613</v>
      </c>
      <c r="K113" s="18">
        <f t="shared" si="65"/>
        <v>4.014360703732011</v>
      </c>
      <c r="L113" s="18">
        <f t="shared" si="66"/>
        <v>32.46838904305219</v>
      </c>
      <c r="M113" s="15">
        <f t="shared" si="67"/>
        <v>10.516533633184826</v>
      </c>
      <c r="N113" s="18">
        <f t="shared" si="68"/>
        <v>2872.559564897586</v>
      </c>
      <c r="O113" s="18">
        <f t="shared" si="69"/>
        <v>828.6844490575916</v>
      </c>
      <c r="P113" s="11">
        <f t="shared" si="70"/>
        <v>35.29204599591524</v>
      </c>
      <c r="Q113" s="83">
        <f t="shared" si="71"/>
        <v>3783.535343331061</v>
      </c>
      <c r="R113" s="113">
        <f t="shared" si="87"/>
        <v>1.5418503902164214E-05</v>
      </c>
      <c r="S113" s="62">
        <f>Q113*R113</f>
        <v>0.05833645445512618</v>
      </c>
      <c r="T113" s="24"/>
      <c r="U113" s="54">
        <f t="shared" si="72"/>
        <v>5.791171143530922</v>
      </c>
      <c r="V113" s="55">
        <f t="shared" si="73"/>
        <v>5.682980899158017</v>
      </c>
      <c r="W113" s="55">
        <f t="shared" si="74"/>
        <v>5.613290322991613</v>
      </c>
      <c r="X113" s="55">
        <f t="shared" si="75"/>
        <v>5.583541193871009</v>
      </c>
      <c r="Y113" s="56">
        <f t="shared" si="76"/>
        <v>5.594370736783939</v>
      </c>
      <c r="Z113" s="103">
        <f t="shared" si="77"/>
        <v>833.778621981132</v>
      </c>
      <c r="AA113" s="103">
        <f t="shared" si="78"/>
        <v>829.8251221298295</v>
      </c>
      <c r="AB113" s="103">
        <f t="shared" si="79"/>
        <v>827.2200602519853</v>
      </c>
      <c r="AC113" s="103">
        <f t="shared" si="80"/>
        <v>826.0937060902625</v>
      </c>
      <c r="AD113" s="103">
        <f t="shared" si="81"/>
        <v>826.5047348347487</v>
      </c>
      <c r="AE113" s="51">
        <f t="shared" si="82"/>
        <v>36.863296250419054</v>
      </c>
      <c r="AF113" s="52">
        <f t="shared" si="83"/>
        <v>35.62528362541174</v>
      </c>
      <c r="AG113" s="52">
        <f t="shared" si="84"/>
        <v>34.838895565435756</v>
      </c>
      <c r="AH113" s="52">
        <f t="shared" si="85"/>
        <v>34.50584962483415</v>
      </c>
      <c r="AI113" s="53">
        <f t="shared" si="86"/>
        <v>34.62690491347547</v>
      </c>
      <c r="BX113" s="2"/>
    </row>
    <row r="114" spans="1:76" ht="16.5">
      <c r="A114" s="97">
        <v>75</v>
      </c>
      <c r="B114" s="4">
        <v>-0.548516800716131</v>
      </c>
      <c r="C114" s="11">
        <v>143.7809614383361</v>
      </c>
      <c r="D114" s="5">
        <v>-5.736223522029907</v>
      </c>
      <c r="E114" s="41">
        <f t="shared" si="62"/>
        <v>5.762389346040153</v>
      </c>
      <c r="F114" s="182">
        <f t="shared" si="63"/>
        <v>0.09141946678602182</v>
      </c>
      <c r="G114" s="58">
        <f t="shared" si="88"/>
        <v>23.963493573056017</v>
      </c>
      <c r="H114" s="60">
        <f t="shared" si="89"/>
        <v>0.9560372536716512</v>
      </c>
      <c r="I114" s="60">
        <f t="shared" si="90"/>
        <v>0.9603982243400255</v>
      </c>
      <c r="J114" s="41">
        <f t="shared" si="64"/>
        <v>5.762389346040153</v>
      </c>
      <c r="K114" s="18">
        <f t="shared" si="65"/>
        <v>3.4961006735409037</v>
      </c>
      <c r="L114" s="18">
        <f t="shared" si="66"/>
        <v>28.135586070062157</v>
      </c>
      <c r="M114" s="15">
        <f t="shared" si="67"/>
        <v>11.103955937069063</v>
      </c>
      <c r="N114" s="18">
        <f t="shared" si="68"/>
        <v>2996.022591386948</v>
      </c>
      <c r="O114" s="18">
        <f t="shared" si="69"/>
        <v>833.9139668104541</v>
      </c>
      <c r="P114" s="11">
        <f t="shared" si="70"/>
        <v>36.91646933514556</v>
      </c>
      <c r="Q114" s="83">
        <f t="shared" si="71"/>
        <v>3909.5886702132198</v>
      </c>
      <c r="R114" s="113">
        <f t="shared" si="87"/>
        <v>1.5418503902164214E-05</v>
      </c>
      <c r="S114" s="62">
        <f>Q114*R114</f>
        <v>0.06028000816753953</v>
      </c>
      <c r="T114" s="24"/>
      <c r="U114" s="54">
        <f t="shared" si="72"/>
        <v>5.911185970102451</v>
      </c>
      <c r="V114" s="55">
        <f t="shared" si="73"/>
        <v>5.820692102149259</v>
      </c>
      <c r="W114" s="55">
        <f t="shared" si="74"/>
        <v>5.762389346040153</v>
      </c>
      <c r="X114" s="55">
        <f t="shared" si="75"/>
        <v>5.737259176221602</v>
      </c>
      <c r="Y114" s="56">
        <f t="shared" si="76"/>
        <v>5.745736870704094</v>
      </c>
      <c r="Z114" s="103">
        <f t="shared" si="77"/>
        <v>838.0399654502801</v>
      </c>
      <c r="AA114" s="103">
        <f t="shared" si="78"/>
        <v>834.8387251615769</v>
      </c>
      <c r="AB114" s="103">
        <f t="shared" si="79"/>
        <v>832.7374401144009</v>
      </c>
      <c r="AC114" s="103">
        <f t="shared" si="80"/>
        <v>831.8221362771847</v>
      </c>
      <c r="AD114" s="103">
        <f t="shared" si="81"/>
        <v>832.1315670488274</v>
      </c>
      <c r="AE114" s="51">
        <f t="shared" si="82"/>
        <v>38.26108661990506</v>
      </c>
      <c r="AF114" s="52">
        <f t="shared" si="83"/>
        <v>37.204734529590446</v>
      </c>
      <c r="AG114" s="52">
        <f t="shared" si="84"/>
        <v>36.53190635146597</v>
      </c>
      <c r="AH114" s="52">
        <f t="shared" si="85"/>
        <v>36.243771290996605</v>
      </c>
      <c r="AI114" s="53">
        <f t="shared" si="86"/>
        <v>36.34084788376972</v>
      </c>
      <c r="BX114" s="2"/>
    </row>
    <row r="115" spans="1:76" ht="16.5">
      <c r="A115" s="97">
        <v>76</v>
      </c>
      <c r="B115" s="4">
        <v>-0.5034363303612066</v>
      </c>
      <c r="C115" s="11">
        <v>128.17012441122077</v>
      </c>
      <c r="D115" s="5">
        <v>-5.84377046827651</v>
      </c>
      <c r="E115" s="41">
        <f t="shared" si="62"/>
        <v>5.865415707742139</v>
      </c>
      <c r="F115" s="182">
        <f t="shared" si="63"/>
        <v>0.0839060550602011</v>
      </c>
      <c r="G115" s="58">
        <f t="shared" si="88"/>
        <v>21.36168740187013</v>
      </c>
      <c r="H115" s="60">
        <f t="shared" si="89"/>
        <v>0.9739617447127518</v>
      </c>
      <c r="I115" s="60">
        <f t="shared" si="90"/>
        <v>0.97756928462369</v>
      </c>
      <c r="J115" s="41">
        <f t="shared" si="64"/>
        <v>5.86541570774214</v>
      </c>
      <c r="K115" s="18">
        <f t="shared" si="65"/>
        <v>2.9450533582940728</v>
      </c>
      <c r="L115" s="18">
        <f t="shared" si="66"/>
        <v>23.41742492275886</v>
      </c>
      <c r="M115" s="15">
        <f t="shared" si="67"/>
        <v>11.524229444964298</v>
      </c>
      <c r="N115" s="18">
        <f t="shared" si="68"/>
        <v>3082.2051422444392</v>
      </c>
      <c r="O115" s="18">
        <f t="shared" si="69"/>
        <v>837.3309179927055</v>
      </c>
      <c r="P115" s="11">
        <f t="shared" si="70"/>
        <v>38.03009744162951</v>
      </c>
      <c r="Q115" s="83">
        <f t="shared" si="71"/>
        <v>3995.4528654047917</v>
      </c>
      <c r="R115" s="113">
        <f t="shared" si="87"/>
        <v>1.1166180746222705E-05</v>
      </c>
      <c r="S115" s="62">
        <f>Q115*R115</f>
        <v>0.04461394885812332</v>
      </c>
      <c r="T115" s="24"/>
      <c r="U115" s="54">
        <f t="shared" si="72"/>
        <v>5.98381705658018</v>
      </c>
      <c r="V115" s="55">
        <f t="shared" si="73"/>
        <v>5.911944202176449</v>
      </c>
      <c r="W115" s="55">
        <f t="shared" si="74"/>
        <v>5.86541570774214</v>
      </c>
      <c r="X115" s="55">
        <f t="shared" si="75"/>
        <v>5.844836874675061</v>
      </c>
      <c r="Y115" s="56">
        <f t="shared" si="76"/>
        <v>5.850481540048399</v>
      </c>
      <c r="Z115" s="103">
        <f t="shared" si="77"/>
        <v>840.5577562329242</v>
      </c>
      <c r="AA115" s="103">
        <f t="shared" si="78"/>
        <v>838.0664843225676</v>
      </c>
      <c r="AB115" s="103">
        <f t="shared" si="79"/>
        <v>836.4298717187454</v>
      </c>
      <c r="AC115" s="103">
        <f t="shared" si="80"/>
        <v>835.6999442373733</v>
      </c>
      <c r="AD115" s="103">
        <f t="shared" si="81"/>
        <v>835.9005334519172</v>
      </c>
      <c r="AE115" s="51">
        <f t="shared" si="82"/>
        <v>39.11950868673893</v>
      </c>
      <c r="AF115" s="52">
        <f t="shared" si="83"/>
        <v>38.26999942521824</v>
      </c>
      <c r="AG115" s="52">
        <f t="shared" si="84"/>
        <v>37.72497274910755</v>
      </c>
      <c r="AH115" s="52">
        <f t="shared" si="85"/>
        <v>37.48514973851727</v>
      </c>
      <c r="AI115" s="53">
        <f t="shared" si="86"/>
        <v>37.550856608565525</v>
      </c>
      <c r="BX115" s="2"/>
    </row>
    <row r="116" spans="1:35" ht="16.5">
      <c r="A116" s="114">
        <v>76.448413</v>
      </c>
      <c r="B116" s="105">
        <v>-0.48628682969729287</v>
      </c>
      <c r="C116" s="37">
        <v>120.68546934897685</v>
      </c>
      <c r="D116" s="38">
        <v>-5.887457214617205</v>
      </c>
      <c r="E116" s="42">
        <f t="shared" si="62"/>
        <v>5.907506016474738</v>
      </c>
      <c r="F116" s="183">
        <f t="shared" si="63"/>
        <v>0.08104780494954882</v>
      </c>
      <c r="G116" s="37">
        <f t="shared" si="88"/>
        <v>20.114244891496142</v>
      </c>
      <c r="H116" s="105">
        <f t="shared" si="89"/>
        <v>0.9812428691028673</v>
      </c>
      <c r="I116" s="105">
        <f t="shared" si="90"/>
        <v>0.9845843360791229</v>
      </c>
      <c r="J116" s="42">
        <f t="shared" si="64"/>
        <v>5.907506016474738</v>
      </c>
      <c r="K116" s="112">
        <f t="shared" si="65"/>
        <v>2.747825038934079</v>
      </c>
      <c r="L116" s="112">
        <f t="shared" si="66"/>
        <v>21.630167179364523</v>
      </c>
      <c r="M116" s="106">
        <f t="shared" si="67"/>
        <v>11.697178726571531</v>
      </c>
      <c r="N116" s="18">
        <f t="shared" si="68"/>
        <v>3117.6149212531254</v>
      </c>
      <c r="O116" s="112">
        <f t="shared" si="69"/>
        <v>838.6981049723361</v>
      </c>
      <c r="P116" s="37">
        <f t="shared" si="70"/>
        <v>38.488206792567446</v>
      </c>
      <c r="Q116" s="84">
        <f t="shared" si="71"/>
        <v>4030.8764039628986</v>
      </c>
      <c r="R116" s="107">
        <f>K$32*(A116-A115)/2</f>
        <v>3.4569287951405976E-06</v>
      </c>
      <c r="S116" s="115">
        <f>Q116*R116</f>
        <v>0.013934452710512128</v>
      </c>
      <c r="T116" s="116"/>
      <c r="U116" s="117">
        <f t="shared" si="72"/>
        <v>6.01336815428168</v>
      </c>
      <c r="V116" s="118">
        <f t="shared" si="73"/>
        <v>5.9492450250456175</v>
      </c>
      <c r="W116" s="118">
        <f t="shared" si="74"/>
        <v>5.907506016474738</v>
      </c>
      <c r="X116" s="118">
        <f t="shared" si="75"/>
        <v>5.888627128532986</v>
      </c>
      <c r="Y116" s="119">
        <f t="shared" si="76"/>
        <v>5.892828076624862</v>
      </c>
      <c r="Z116" s="120">
        <f t="shared" si="77"/>
        <v>841.5693338446054</v>
      </c>
      <c r="AA116" s="120">
        <f t="shared" si="78"/>
        <v>839.3649336430473</v>
      </c>
      <c r="AB116" s="120">
        <f t="shared" si="79"/>
        <v>837.9111895808934</v>
      </c>
      <c r="AC116" s="120">
        <f t="shared" si="80"/>
        <v>837.2486892118534</v>
      </c>
      <c r="AD116" s="120">
        <f t="shared" si="81"/>
        <v>837.3963785812813</v>
      </c>
      <c r="AE116" s="121">
        <f t="shared" si="82"/>
        <v>39.471469055691436</v>
      </c>
      <c r="AF116" s="122">
        <f t="shared" si="83"/>
        <v>38.70972851394331</v>
      </c>
      <c r="AG116" s="122">
        <f t="shared" si="84"/>
        <v>38.2178443896012</v>
      </c>
      <c r="AH116" s="122">
        <f t="shared" si="85"/>
        <v>37.996383729276594</v>
      </c>
      <c r="AI116" s="123">
        <f t="shared" si="86"/>
        <v>38.04560827432468</v>
      </c>
    </row>
    <row r="117" spans="1:35" ht="28.5" customHeight="1">
      <c r="A117" s="97">
        <v>0.464341</v>
      </c>
      <c r="B117" s="4">
        <v>-0.10352712551939902</v>
      </c>
      <c r="C117" s="11">
        <v>216.60045205178835</v>
      </c>
      <c r="D117" s="5">
        <v>0.06772113470913933</v>
      </c>
      <c r="E117" s="41">
        <f t="shared" si="62"/>
        <v>0.12370940871495101</v>
      </c>
      <c r="F117" s="182">
        <f t="shared" si="63"/>
        <v>0.01725452091989984</v>
      </c>
      <c r="G117" s="58">
        <f t="shared" si="88"/>
        <v>36.100075341964725</v>
      </c>
      <c r="H117" s="60">
        <f t="shared" si="89"/>
        <v>-0.011286855784856557</v>
      </c>
      <c r="I117" s="60">
        <f t="shared" si="90"/>
        <v>0.02061823478582517</v>
      </c>
      <c r="J117" s="41">
        <f t="shared" si="64"/>
        <v>0.12370940871495101</v>
      </c>
      <c r="K117" s="18">
        <f t="shared" si="65"/>
        <v>0.12454100703174716</v>
      </c>
      <c r="L117" s="18">
        <f t="shared" si="66"/>
        <v>14.266861481032088</v>
      </c>
      <c r="M117" s="15">
        <f t="shared" si="67"/>
        <v>0.0015476546268119126</v>
      </c>
      <c r="N117" s="18">
        <f t="shared" si="68"/>
        <v>2.3043891016462266</v>
      </c>
      <c r="O117" s="18">
        <f t="shared" si="69"/>
        <v>315.19671515386625</v>
      </c>
      <c r="P117" s="11">
        <f t="shared" si="70"/>
        <v>1.7755117365051576</v>
      </c>
      <c r="Q117" s="83">
        <f t="shared" si="71"/>
        <v>333.6695661347083</v>
      </c>
      <c r="R117" s="113">
        <f>K$33*(A118-A117)/2</f>
        <v>5.286941766850984E-06</v>
      </c>
      <c r="S117" s="62">
        <f>Q117*K$33*(A118-A117)/2</f>
        <v>0.001764091565524636</v>
      </c>
      <c r="T117" s="24"/>
      <c r="U117" s="54">
        <f t="shared" si="72"/>
        <v>1.4293408397002105</v>
      </c>
      <c r="V117" s="55">
        <f t="shared" si="73"/>
        <v>0.7686205652880872</v>
      </c>
      <c r="W117" s="55">
        <f t="shared" si="74"/>
        <v>0.12370940871495101</v>
      </c>
      <c r="X117" s="55">
        <f t="shared" si="75"/>
        <v>0.5626673700307981</v>
      </c>
      <c r="Y117" s="56">
        <f t="shared" si="76"/>
        <v>1.2225584762546517</v>
      </c>
      <c r="Z117" s="103">
        <f t="shared" si="77"/>
        <v>479.5792057445587</v>
      </c>
      <c r="AA117" s="103">
        <f t="shared" si="78"/>
        <v>325.9052254506663</v>
      </c>
      <c r="AB117" s="103">
        <f t="shared" si="79"/>
        <v>71.4899735788522</v>
      </c>
      <c r="AC117" s="103">
        <f t="shared" si="80"/>
        <v>260.3796149109445</v>
      </c>
      <c r="AD117" s="103">
        <f t="shared" si="81"/>
        <v>438.6295560843095</v>
      </c>
      <c r="AE117" s="51">
        <f t="shared" si="82"/>
        <v>3.5280812125943726</v>
      </c>
      <c r="AF117" s="52">
        <f t="shared" si="83"/>
        <v>1.4434717541731172</v>
      </c>
      <c r="AG117" s="52">
        <f t="shared" si="84"/>
        <v>0.16104532649004175</v>
      </c>
      <c r="AH117" s="52">
        <f t="shared" si="85"/>
        <v>0.9531545551612541</v>
      </c>
      <c r="AI117" s="53">
        <f t="shared" si="86"/>
        <v>2.7918058341070013</v>
      </c>
    </row>
    <row r="118" spans="1:35" ht="16.5">
      <c r="A118" s="97">
        <v>1</v>
      </c>
      <c r="B118" s="4">
        <v>-0.10201950251602909</v>
      </c>
      <c r="C118" s="11">
        <v>219.58191331162743</v>
      </c>
      <c r="D118" s="5">
        <v>0.03201916274659281</v>
      </c>
      <c r="E118" s="41">
        <f t="shared" si="62"/>
        <v>0.10692616927867032</v>
      </c>
      <c r="F118" s="182">
        <f t="shared" si="63"/>
        <v>0.017003250419338183</v>
      </c>
      <c r="G118" s="58">
        <f t="shared" si="88"/>
        <v>36.596985551937905</v>
      </c>
      <c r="H118" s="60">
        <f t="shared" si="89"/>
        <v>-0.005336527124432136</v>
      </c>
      <c r="I118" s="60">
        <f t="shared" si="90"/>
        <v>0.017821028213111722</v>
      </c>
      <c r="J118" s="41">
        <f t="shared" si="64"/>
        <v>0.10692616927867032</v>
      </c>
      <c r="K118" s="18">
        <f t="shared" si="65"/>
        <v>0.12094013926317644</v>
      </c>
      <c r="L118" s="18">
        <f t="shared" si="66"/>
        <v>14.617544393910725</v>
      </c>
      <c r="M118" s="15">
        <f t="shared" si="67"/>
        <v>0.00034597565548958714</v>
      </c>
      <c r="N118" s="18">
        <f t="shared" si="68"/>
        <v>1.7251443757816918</v>
      </c>
      <c r="O118" s="18">
        <f t="shared" si="69"/>
        <v>315.53880341448524</v>
      </c>
      <c r="P118" s="11">
        <f t="shared" si="70"/>
        <v>1.8008356201200737</v>
      </c>
      <c r="Q118" s="83">
        <f t="shared" si="71"/>
        <v>333.80361391921645</v>
      </c>
      <c r="R118" s="113">
        <f aca="true" t="shared" si="91" ref="R118:R143">K$33*(A119-A117)/2</f>
        <v>1.5156918313219072E-05</v>
      </c>
      <c r="S118" s="62">
        <f>Q118*K$33*(A119-A117)/2</f>
        <v>0.005059434108830881</v>
      </c>
      <c r="T118" s="24"/>
      <c r="U118" s="54">
        <f t="shared" si="72"/>
        <v>1.4448103276345308</v>
      </c>
      <c r="V118" s="55">
        <f t="shared" si="73"/>
        <v>0.773900155480853</v>
      </c>
      <c r="W118" s="55">
        <f t="shared" si="74"/>
        <v>0.10692616927867032</v>
      </c>
      <c r="X118" s="55">
        <f t="shared" si="75"/>
        <v>0.5700983668713391</v>
      </c>
      <c r="Y118" s="56">
        <f t="shared" si="76"/>
        <v>1.240829672981574</v>
      </c>
      <c r="Z118" s="103">
        <f t="shared" si="77"/>
        <v>482.4372148857477</v>
      </c>
      <c r="AA118" s="103">
        <f t="shared" si="78"/>
        <v>327.4449235551115</v>
      </c>
      <c r="AB118" s="103">
        <f t="shared" si="79"/>
        <v>62.39754321740873</v>
      </c>
      <c r="AC118" s="103">
        <f t="shared" si="80"/>
        <v>262.9465045352692</v>
      </c>
      <c r="AD118" s="103">
        <f t="shared" si="81"/>
        <v>442.46783087888906</v>
      </c>
      <c r="AE118" s="51">
        <f t="shared" si="82"/>
        <v>3.586234137875209</v>
      </c>
      <c r="AF118" s="52">
        <f t="shared" si="83"/>
        <v>1.4570373901516032</v>
      </c>
      <c r="AG118" s="52">
        <f t="shared" si="84"/>
        <v>0.1375934817971772</v>
      </c>
      <c r="AH118" s="52">
        <f t="shared" si="85"/>
        <v>0.969527647053482</v>
      </c>
      <c r="AI118" s="53">
        <f t="shared" si="86"/>
        <v>2.8537854437228964</v>
      </c>
    </row>
    <row r="119" spans="1:35" ht="16.5">
      <c r="A119" s="97">
        <v>2</v>
      </c>
      <c r="B119" s="4">
        <v>-0.0969722207364363</v>
      </c>
      <c r="C119" s="11">
        <v>222.0271905668613</v>
      </c>
      <c r="D119" s="5">
        <v>-0.0605835884936197</v>
      </c>
      <c r="E119" s="41">
        <f t="shared" si="62"/>
        <v>0.11434151822203681</v>
      </c>
      <c r="F119" s="182">
        <f t="shared" si="63"/>
        <v>0.016162036789406052</v>
      </c>
      <c r="G119" s="58">
        <f t="shared" si="88"/>
        <v>37.004531761143554</v>
      </c>
      <c r="H119" s="60">
        <f t="shared" si="89"/>
        <v>0.010097264748936616</v>
      </c>
      <c r="I119" s="60">
        <f t="shared" si="90"/>
        <v>0.019056919703672803</v>
      </c>
      <c r="J119" s="41">
        <f t="shared" si="64"/>
        <v>0.11434151822203681</v>
      </c>
      <c r="K119" s="18">
        <f t="shared" si="65"/>
        <v>0.10926944678181362</v>
      </c>
      <c r="L119" s="18">
        <f t="shared" si="66"/>
        <v>14.853623791761343</v>
      </c>
      <c r="M119" s="15">
        <f t="shared" si="67"/>
        <v>0.0012386128621140221</v>
      </c>
      <c r="N119" s="18">
        <f t="shared" si="68"/>
        <v>1.9708985903912637</v>
      </c>
      <c r="O119" s="18">
        <f t="shared" si="69"/>
        <v>318.86597783742144</v>
      </c>
      <c r="P119" s="11">
        <f t="shared" si="70"/>
        <v>1.8341883733754443</v>
      </c>
      <c r="Q119" s="83">
        <f t="shared" si="71"/>
        <v>337.63519665259344</v>
      </c>
      <c r="R119" s="113">
        <f t="shared" si="91"/>
        <v>1.9739953092736178E-05</v>
      </c>
      <c r="S119" s="62">
        <f aca="true" t="shared" si="92" ref="S119:S142">Q119*K$33</f>
        <v>0.0066649029443789495</v>
      </c>
      <c r="T119" s="24"/>
      <c r="U119" s="54">
        <f t="shared" si="72"/>
        <v>1.4556189590664548</v>
      </c>
      <c r="V119" s="55">
        <f t="shared" si="73"/>
        <v>0.778027290954939</v>
      </c>
      <c r="W119" s="55">
        <f t="shared" si="74"/>
        <v>0.11434151822203681</v>
      </c>
      <c r="X119" s="55">
        <f t="shared" si="75"/>
        <v>0.5848667420443961</v>
      </c>
      <c r="Y119" s="56">
        <f t="shared" si="76"/>
        <v>1.2618683905033832</v>
      </c>
      <c r="Z119" s="103">
        <f t="shared" si="77"/>
        <v>484.41839191855615</v>
      </c>
      <c r="AA119" s="103">
        <f t="shared" si="78"/>
        <v>328.6440932741881</v>
      </c>
      <c r="AB119" s="103">
        <f t="shared" si="79"/>
        <v>66.43661035171199</v>
      </c>
      <c r="AC119" s="103">
        <f t="shared" si="80"/>
        <v>267.9990980569484</v>
      </c>
      <c r="AD119" s="103">
        <f t="shared" si="81"/>
        <v>446.83169558570273</v>
      </c>
      <c r="AE119" s="51">
        <f t="shared" si="82"/>
        <v>3.6271197322086</v>
      </c>
      <c r="AF119" s="52">
        <f t="shared" si="83"/>
        <v>1.4676765393765618</v>
      </c>
      <c r="AG119" s="52">
        <f t="shared" si="84"/>
        <v>0.1478931597160133</v>
      </c>
      <c r="AH119" s="52">
        <f t="shared" si="85"/>
        <v>1.0023604747378267</v>
      </c>
      <c r="AI119" s="53">
        <f t="shared" si="86"/>
        <v>2.9258919608382206</v>
      </c>
    </row>
    <row r="120" spans="1:35" ht="16.5">
      <c r="A120" s="97">
        <v>3</v>
      </c>
      <c r="B120" s="4">
        <v>-0.09146246735522823</v>
      </c>
      <c r="C120" s="11">
        <v>224.03234310047768</v>
      </c>
      <c r="D120" s="5">
        <v>-0.17685285481906543</v>
      </c>
      <c r="E120" s="41">
        <f t="shared" si="62"/>
        <v>0.1991037799549763</v>
      </c>
      <c r="F120" s="182">
        <f t="shared" si="63"/>
        <v>0.015243744559204705</v>
      </c>
      <c r="G120" s="58">
        <f t="shared" si="88"/>
        <v>37.33872385007962</v>
      </c>
      <c r="H120" s="60">
        <f t="shared" si="89"/>
        <v>0.029475475803177574</v>
      </c>
      <c r="I120" s="60">
        <f t="shared" si="90"/>
        <v>0.03318396332582938</v>
      </c>
      <c r="J120" s="41">
        <f t="shared" si="64"/>
        <v>0.1991037799549763</v>
      </c>
      <c r="K120" s="18">
        <f t="shared" si="65"/>
        <v>0.09720528716036538</v>
      </c>
      <c r="L120" s="18">
        <f t="shared" si="66"/>
        <v>15.033939232080801</v>
      </c>
      <c r="M120" s="15">
        <f t="shared" si="67"/>
        <v>0.010554793650587927</v>
      </c>
      <c r="N120" s="18">
        <f t="shared" si="68"/>
        <v>5.913747120524189</v>
      </c>
      <c r="O120" s="18">
        <f t="shared" si="69"/>
        <v>332.7260828972444</v>
      </c>
      <c r="P120" s="11">
        <f t="shared" si="70"/>
        <v>1.9161843215738976</v>
      </c>
      <c r="Q120" s="83">
        <f t="shared" si="71"/>
        <v>355.69771365223426</v>
      </c>
      <c r="R120" s="113">
        <f t="shared" si="91"/>
        <v>1.9739953092736178E-05</v>
      </c>
      <c r="S120" s="62">
        <f t="shared" si="92"/>
        <v>0.007021456182688609</v>
      </c>
      <c r="T120" s="24"/>
      <c r="U120" s="54">
        <f t="shared" si="72"/>
        <v>1.4717708480649059</v>
      </c>
      <c r="V120" s="55">
        <f t="shared" si="73"/>
        <v>0.7961749867893276</v>
      </c>
      <c r="W120" s="55">
        <f t="shared" si="74"/>
        <v>0.1991037799549763</v>
      </c>
      <c r="X120" s="55">
        <f t="shared" si="75"/>
        <v>0.61915470281975</v>
      </c>
      <c r="Y120" s="56">
        <f t="shared" si="76"/>
        <v>1.290358594377294</v>
      </c>
      <c r="Z120" s="103">
        <f t="shared" si="77"/>
        <v>487.3551637504085</v>
      </c>
      <c r="AA120" s="103">
        <f t="shared" si="78"/>
        <v>333.8713817261839</v>
      </c>
      <c r="AB120" s="103">
        <f t="shared" si="79"/>
        <v>110.27015092542067</v>
      </c>
      <c r="AC120" s="103">
        <f t="shared" si="80"/>
        <v>279.48560544325966</v>
      </c>
      <c r="AD120" s="103">
        <f t="shared" si="81"/>
        <v>452.6481126409491</v>
      </c>
      <c r="AE120" s="51">
        <f t="shared" si="82"/>
        <v>3.6886062275341276</v>
      </c>
      <c r="AF120" s="52">
        <f t="shared" si="83"/>
        <v>1.5148198022314934</v>
      </c>
      <c r="AG120" s="52">
        <f t="shared" si="84"/>
        <v>0.27260591169742493</v>
      </c>
      <c r="AH120" s="52">
        <f t="shared" si="85"/>
        <v>1.0800917791077123</v>
      </c>
      <c r="AI120" s="53">
        <f t="shared" si="86"/>
        <v>3.0247978872987296</v>
      </c>
    </row>
    <row r="121" spans="1:35" ht="16.5">
      <c r="A121" s="97">
        <v>4</v>
      </c>
      <c r="B121" s="4">
        <v>-0.08817957026607104</v>
      </c>
      <c r="C121" s="11">
        <v>224.7003879158256</v>
      </c>
      <c r="D121" s="5">
        <v>-0.29110611760697813</v>
      </c>
      <c r="E121" s="41">
        <f t="shared" si="62"/>
        <v>0.30416838810191427</v>
      </c>
      <c r="F121" s="182">
        <f t="shared" si="63"/>
        <v>0.014696595044345171</v>
      </c>
      <c r="G121" s="58">
        <f t="shared" si="88"/>
        <v>37.4500646526376</v>
      </c>
      <c r="H121" s="60">
        <f t="shared" si="89"/>
        <v>0.04851768626782969</v>
      </c>
      <c r="I121" s="60">
        <f t="shared" si="90"/>
        <v>0.05069473135031905</v>
      </c>
      <c r="J121" s="41">
        <f t="shared" si="64"/>
        <v>0.30416838810191427</v>
      </c>
      <c r="K121" s="18">
        <f t="shared" si="65"/>
        <v>0.09035246750251599</v>
      </c>
      <c r="L121" s="18">
        <f t="shared" si="66"/>
        <v>15.076536503704588</v>
      </c>
      <c r="M121" s="15">
        <f t="shared" si="67"/>
        <v>0.02859751274168343</v>
      </c>
      <c r="N121" s="18">
        <f t="shared" si="68"/>
        <v>13.625991193488563</v>
      </c>
      <c r="O121" s="18">
        <f t="shared" si="69"/>
        <v>349.1305656322992</v>
      </c>
      <c r="P121" s="11">
        <f t="shared" si="70"/>
        <v>2.0232138269526696</v>
      </c>
      <c r="Q121" s="83">
        <f t="shared" si="71"/>
        <v>379.9752571366892</v>
      </c>
      <c r="R121" s="113">
        <f t="shared" si="91"/>
        <v>1.9739953092736178E-05</v>
      </c>
      <c r="S121" s="62">
        <f t="shared" si="92"/>
        <v>0.007500693752278613</v>
      </c>
      <c r="T121" s="24"/>
      <c r="U121" s="54">
        <f t="shared" si="72"/>
        <v>1.4906097303397325</v>
      </c>
      <c r="V121" s="55">
        <f t="shared" si="73"/>
        <v>0.8279103414575815</v>
      </c>
      <c r="W121" s="55">
        <f t="shared" si="74"/>
        <v>0.30416838810191427</v>
      </c>
      <c r="X121" s="55">
        <f t="shared" si="75"/>
        <v>0.665707137311756</v>
      </c>
      <c r="Y121" s="56">
        <f t="shared" si="76"/>
        <v>1.318096463288745</v>
      </c>
      <c r="Z121" s="103">
        <f t="shared" si="77"/>
        <v>490.74496996748746</v>
      </c>
      <c r="AA121" s="103">
        <f t="shared" si="78"/>
        <v>342.83760691465733</v>
      </c>
      <c r="AB121" s="103">
        <f t="shared" si="79"/>
        <v>159.30191622740247</v>
      </c>
      <c r="AC121" s="103">
        <f t="shared" si="80"/>
        <v>294.55761445807985</v>
      </c>
      <c r="AD121" s="103">
        <f t="shared" si="81"/>
        <v>458.21072059386864</v>
      </c>
      <c r="AE121" s="51">
        <f t="shared" si="82"/>
        <v>3.7609104375796933</v>
      </c>
      <c r="AF121" s="52">
        <f t="shared" si="83"/>
        <v>1.5986748611459916</v>
      </c>
      <c r="AG121" s="52">
        <f t="shared" si="84"/>
        <v>0.445009153995998</v>
      </c>
      <c r="AH121" s="52">
        <f t="shared" si="85"/>
        <v>1.1889891810914615</v>
      </c>
      <c r="AI121" s="53">
        <f t="shared" si="86"/>
        <v>3.122485500950204</v>
      </c>
    </row>
    <row r="122" spans="1:35" ht="16.5">
      <c r="A122" s="97">
        <v>5</v>
      </c>
      <c r="B122" s="4">
        <v>-0.08073507477383401</v>
      </c>
      <c r="C122" s="11">
        <v>226.3552690015626</v>
      </c>
      <c r="D122" s="5">
        <v>-0.4028406954084523</v>
      </c>
      <c r="E122" s="41">
        <f t="shared" si="62"/>
        <v>0.41085128474412974</v>
      </c>
      <c r="F122" s="182">
        <f t="shared" si="63"/>
        <v>0.013455845795639002</v>
      </c>
      <c r="G122" s="58">
        <f t="shared" si="88"/>
        <v>37.725878166927096</v>
      </c>
      <c r="H122" s="60">
        <f t="shared" si="89"/>
        <v>0.06714011590140873</v>
      </c>
      <c r="I122" s="60">
        <f t="shared" si="90"/>
        <v>0.06847521412402163</v>
      </c>
      <c r="J122" s="41">
        <f t="shared" si="64"/>
        <v>0.41085128474412974</v>
      </c>
      <c r="K122" s="18">
        <f t="shared" si="65"/>
        <v>0.07574056930795328</v>
      </c>
      <c r="L122" s="18">
        <f t="shared" si="66"/>
        <v>15.198171658452136</v>
      </c>
      <c r="M122" s="15">
        <f t="shared" si="67"/>
        <v>0.0547636355609208</v>
      </c>
      <c r="N122" s="18">
        <f t="shared" si="68"/>
        <v>24.544077044546217</v>
      </c>
      <c r="O122" s="18">
        <f t="shared" si="69"/>
        <v>367.3621375319964</v>
      </c>
      <c r="P122" s="11">
        <f t="shared" si="70"/>
        <v>2.1730815192951676</v>
      </c>
      <c r="Q122" s="83">
        <f t="shared" si="71"/>
        <v>409.4079719591588</v>
      </c>
      <c r="R122" s="113">
        <f t="shared" si="91"/>
        <v>1.9739953092736178E-05</v>
      </c>
      <c r="S122" s="62">
        <f t="shared" si="92"/>
        <v>0.008081694162266043</v>
      </c>
      <c r="T122" s="24"/>
      <c r="U122" s="54">
        <f t="shared" si="72"/>
        <v>1.5189723823839767</v>
      </c>
      <c r="V122" s="55">
        <f t="shared" si="73"/>
        <v>0.871367199366373</v>
      </c>
      <c r="W122" s="55">
        <f t="shared" si="74"/>
        <v>0.41085128474412974</v>
      </c>
      <c r="X122" s="55">
        <f t="shared" si="75"/>
        <v>0.7320048118545198</v>
      </c>
      <c r="Y122" s="56">
        <f t="shared" si="76"/>
        <v>1.3639565958410858</v>
      </c>
      <c r="Z122" s="103">
        <f t="shared" si="77"/>
        <v>495.7777108768644</v>
      </c>
      <c r="AA122" s="103">
        <f t="shared" si="78"/>
        <v>354.76802613750374</v>
      </c>
      <c r="AB122" s="103">
        <f t="shared" si="79"/>
        <v>204.01884577364908</v>
      </c>
      <c r="AC122" s="103">
        <f t="shared" si="80"/>
        <v>315.0482008001779</v>
      </c>
      <c r="AD122" s="103">
        <f t="shared" si="81"/>
        <v>467.19790407178704</v>
      </c>
      <c r="AE122" s="51">
        <f t="shared" si="82"/>
        <v>3.870963292740225</v>
      </c>
      <c r="AF122" s="52">
        <f t="shared" si="83"/>
        <v>1.7164213900035472</v>
      </c>
      <c r="AG122" s="52">
        <f t="shared" si="84"/>
        <v>0.6402509103511127</v>
      </c>
      <c r="AH122" s="52">
        <f t="shared" si="85"/>
        <v>1.3507600430696156</v>
      </c>
      <c r="AI122" s="53">
        <f t="shared" si="86"/>
        <v>3.287011960311335</v>
      </c>
    </row>
    <row r="123" spans="1:35" ht="16.5">
      <c r="A123" s="97">
        <v>6</v>
      </c>
      <c r="B123" s="4">
        <v>-0.07524621250972174</v>
      </c>
      <c r="C123" s="11">
        <v>225.66336447711956</v>
      </c>
      <c r="D123" s="5">
        <v>-0.5154700836699003</v>
      </c>
      <c r="E123" s="41">
        <f t="shared" si="62"/>
        <v>0.5209332007615873</v>
      </c>
      <c r="F123" s="182">
        <f t="shared" si="63"/>
        <v>0.012541035418286958</v>
      </c>
      <c r="G123" s="58">
        <f t="shared" si="88"/>
        <v>37.61056074618659</v>
      </c>
      <c r="H123" s="60">
        <f t="shared" si="89"/>
        <v>0.08591168061165004</v>
      </c>
      <c r="I123" s="60">
        <f t="shared" si="90"/>
        <v>0.08682220012693123</v>
      </c>
      <c r="J123" s="41">
        <f t="shared" si="64"/>
        <v>0.5209332007615873</v>
      </c>
      <c r="K123" s="18">
        <f t="shared" si="65"/>
        <v>0.06579203975146028</v>
      </c>
      <c r="L123" s="18">
        <f t="shared" si="66"/>
        <v>15.045170719683872</v>
      </c>
      <c r="M123" s="15">
        <f t="shared" si="67"/>
        <v>0.08966697694251591</v>
      </c>
      <c r="N123" s="18">
        <f t="shared" si="68"/>
        <v>38.94847179657982</v>
      </c>
      <c r="O123" s="18">
        <f t="shared" si="69"/>
        <v>384.83112960818266</v>
      </c>
      <c r="P123" s="11">
        <f t="shared" si="70"/>
        <v>2.3296496419070643</v>
      </c>
      <c r="Q123" s="83">
        <f t="shared" si="71"/>
        <v>441.3098807830474</v>
      </c>
      <c r="R123" s="113">
        <f t="shared" si="91"/>
        <v>1.9739953092736178E-05</v>
      </c>
      <c r="S123" s="62">
        <f t="shared" si="92"/>
        <v>0.00871143634601835</v>
      </c>
      <c r="T123" s="24"/>
      <c r="U123" s="54">
        <f t="shared" si="72"/>
        <v>1.5434805281631538</v>
      </c>
      <c r="V123" s="55">
        <f t="shared" si="73"/>
        <v>0.9225058304365409</v>
      </c>
      <c r="W123" s="55">
        <f t="shared" si="74"/>
        <v>0.5209332007615873</v>
      </c>
      <c r="X123" s="55">
        <f t="shared" si="75"/>
        <v>0.8021192668286367</v>
      </c>
      <c r="Y123" s="56">
        <f t="shared" si="76"/>
        <v>1.4025294160463817</v>
      </c>
      <c r="Z123" s="103">
        <f t="shared" si="77"/>
        <v>500.059519451873</v>
      </c>
      <c r="AA123" s="103">
        <f t="shared" si="78"/>
        <v>368.3182906411723</v>
      </c>
      <c r="AB123" s="103">
        <f t="shared" si="79"/>
        <v>245.64833774051942</v>
      </c>
      <c r="AC123" s="103">
        <f t="shared" si="80"/>
        <v>335.5675932017745</v>
      </c>
      <c r="AD123" s="103">
        <f t="shared" si="81"/>
        <v>474.5619070055741</v>
      </c>
      <c r="AE123" s="51">
        <f t="shared" si="82"/>
        <v>3.9672175891267534</v>
      </c>
      <c r="AF123" s="52">
        <f t="shared" si="83"/>
        <v>1.8593037919828477</v>
      </c>
      <c r="AG123" s="52">
        <f t="shared" si="84"/>
        <v>0.8630327981276877</v>
      </c>
      <c r="AH123" s="52">
        <f t="shared" si="85"/>
        <v>1.5303895351972083</v>
      </c>
      <c r="AI123" s="53">
        <f t="shared" si="86"/>
        <v>3.4283044951008232</v>
      </c>
    </row>
    <row r="124" spans="1:35" ht="16.5">
      <c r="A124" s="97">
        <v>7</v>
      </c>
      <c r="B124" s="4">
        <v>-0.07078152737965127</v>
      </c>
      <c r="C124" s="11">
        <v>226.1687127607943</v>
      </c>
      <c r="D124" s="5">
        <v>-0.6276426179857324</v>
      </c>
      <c r="E124" s="41">
        <f t="shared" si="62"/>
        <v>0.6316211526937492</v>
      </c>
      <c r="F124" s="182">
        <f t="shared" si="63"/>
        <v>0.011796921229941878</v>
      </c>
      <c r="G124" s="58">
        <f t="shared" si="88"/>
        <v>37.69478546013239</v>
      </c>
      <c r="H124" s="60">
        <f t="shared" si="89"/>
        <v>0.10460710299762208</v>
      </c>
      <c r="I124" s="60">
        <f t="shared" si="90"/>
        <v>0.10527019211562486</v>
      </c>
      <c r="J124" s="41">
        <f t="shared" si="64"/>
        <v>0.6316211526937492</v>
      </c>
      <c r="K124" s="18">
        <f t="shared" si="65"/>
        <v>0.058216209047862066</v>
      </c>
      <c r="L124" s="18">
        <f t="shared" si="66"/>
        <v>15.062656663542247</v>
      </c>
      <c r="M124" s="15">
        <f t="shared" si="67"/>
        <v>0.13293840021107262</v>
      </c>
      <c r="N124" s="18">
        <f t="shared" si="68"/>
        <v>56.525612484524025</v>
      </c>
      <c r="O124" s="18">
        <f t="shared" si="69"/>
        <v>403.4418710155925</v>
      </c>
      <c r="P124" s="11">
        <f t="shared" si="70"/>
        <v>2.5302470935994577</v>
      </c>
      <c r="Q124" s="83">
        <f t="shared" si="71"/>
        <v>477.7515418665172</v>
      </c>
      <c r="R124" s="113">
        <f t="shared" si="91"/>
        <v>1.9739953092736178E-05</v>
      </c>
      <c r="S124" s="62">
        <f t="shared" si="92"/>
        <v>0.009430793026427433</v>
      </c>
      <c r="T124" s="24"/>
      <c r="U124" s="54">
        <f t="shared" si="72"/>
        <v>1.5832114401592357</v>
      </c>
      <c r="V124" s="55">
        <f t="shared" si="73"/>
        <v>0.9873112801271909</v>
      </c>
      <c r="W124" s="55">
        <f t="shared" si="74"/>
        <v>0.6316211526937492</v>
      </c>
      <c r="X124" s="55">
        <f t="shared" si="75"/>
        <v>0.8826344737446216</v>
      </c>
      <c r="Y124" s="56">
        <f t="shared" si="76"/>
        <v>1.4543309681785594</v>
      </c>
      <c r="Z124" s="103">
        <f t="shared" si="77"/>
        <v>506.8726217130917</v>
      </c>
      <c r="AA124" s="103">
        <f t="shared" si="78"/>
        <v>384.7761690492025</v>
      </c>
      <c r="AB124" s="103">
        <f t="shared" si="79"/>
        <v>283.5796182803955</v>
      </c>
      <c r="AC124" s="103">
        <f t="shared" si="80"/>
        <v>357.7979635600534</v>
      </c>
      <c r="AD124" s="103">
        <f t="shared" si="81"/>
        <v>484.18298247521926</v>
      </c>
      <c r="AE124" s="51">
        <f t="shared" si="82"/>
        <v>4.125538747845073</v>
      </c>
      <c r="AF124" s="52">
        <f t="shared" si="83"/>
        <v>2.0470848263557375</v>
      </c>
      <c r="AG124" s="52">
        <f t="shared" si="84"/>
        <v>1.1088741628175591</v>
      </c>
      <c r="AH124" s="52">
        <f t="shared" si="85"/>
        <v>1.7475010121894092</v>
      </c>
      <c r="AI124" s="53">
        <f t="shared" si="86"/>
        <v>3.6222367187895097</v>
      </c>
    </row>
    <row r="125" spans="1:35" ht="16.5">
      <c r="A125" s="97">
        <v>8</v>
      </c>
      <c r="B125" s="4">
        <v>-0.06332586799282325</v>
      </c>
      <c r="C125" s="11">
        <v>225.6847978420167</v>
      </c>
      <c r="D125" s="5">
        <v>-0.740146841762064</v>
      </c>
      <c r="E125" s="41">
        <f t="shared" si="62"/>
        <v>0.742850935873007</v>
      </c>
      <c r="F125" s="182">
        <f t="shared" si="63"/>
        <v>0.010554311332137209</v>
      </c>
      <c r="G125" s="58">
        <f t="shared" si="88"/>
        <v>37.614132973669456</v>
      </c>
      <c r="H125" s="60">
        <f t="shared" si="89"/>
        <v>0.12335780696034401</v>
      </c>
      <c r="I125" s="60">
        <f t="shared" si="90"/>
        <v>0.12380848931216784</v>
      </c>
      <c r="J125" s="41">
        <f t="shared" si="64"/>
        <v>0.742850935873007</v>
      </c>
      <c r="K125" s="18">
        <f t="shared" si="65"/>
        <v>0.04659790204174387</v>
      </c>
      <c r="L125" s="18">
        <f t="shared" si="66"/>
        <v>14.926081921450299</v>
      </c>
      <c r="M125" s="15">
        <f t="shared" si="67"/>
        <v>0.18486784484087948</v>
      </c>
      <c r="N125" s="18">
        <f t="shared" si="68"/>
        <v>77.19677780815687</v>
      </c>
      <c r="O125" s="18">
        <f t="shared" si="69"/>
        <v>421.53426638955415</v>
      </c>
      <c r="P125" s="11">
        <f t="shared" si="70"/>
        <v>2.7493203275522298</v>
      </c>
      <c r="Q125" s="83">
        <f t="shared" si="71"/>
        <v>516.6379121935962</v>
      </c>
      <c r="R125" s="113">
        <f t="shared" si="91"/>
        <v>1.9739953092736178E-05</v>
      </c>
      <c r="S125" s="62">
        <f t="shared" si="92"/>
        <v>0.010198408152630742</v>
      </c>
      <c r="T125" s="24"/>
      <c r="U125" s="54">
        <f t="shared" si="72"/>
        <v>1.6218123929040982</v>
      </c>
      <c r="V125" s="55">
        <f t="shared" si="73"/>
        <v>1.0559954162007281</v>
      </c>
      <c r="W125" s="55">
        <f t="shared" si="74"/>
        <v>0.742850935873007</v>
      </c>
      <c r="X125" s="55">
        <f t="shared" si="75"/>
        <v>0.9697314161398906</v>
      </c>
      <c r="Y125" s="56">
        <f t="shared" si="76"/>
        <v>1.510225426418445</v>
      </c>
      <c r="Z125" s="103">
        <f t="shared" si="77"/>
        <v>513.3446164478655</v>
      </c>
      <c r="AA125" s="103">
        <f t="shared" si="78"/>
        <v>401.4074089613837</v>
      </c>
      <c r="AB125" s="103">
        <f t="shared" si="79"/>
        <v>318.297197372773</v>
      </c>
      <c r="AC125" s="103">
        <f t="shared" si="80"/>
        <v>380.38752099381054</v>
      </c>
      <c r="AD125" s="103">
        <f t="shared" si="81"/>
        <v>494.234588171938</v>
      </c>
      <c r="AE125" s="51">
        <f t="shared" si="82"/>
        <v>4.28205873327934</v>
      </c>
      <c r="AF125" s="52">
        <f t="shared" si="83"/>
        <v>2.254296542581016</v>
      </c>
      <c r="AG125" s="52">
        <f t="shared" si="84"/>
        <v>1.3779728923008074</v>
      </c>
      <c r="AH125" s="52">
        <f t="shared" si="85"/>
        <v>1.995403441024496</v>
      </c>
      <c r="AI125" s="53">
        <f t="shared" si="86"/>
        <v>3.8368700285754898</v>
      </c>
    </row>
    <row r="126" spans="1:35" ht="16.5">
      <c r="A126" s="97">
        <v>9</v>
      </c>
      <c r="B126" s="4">
        <v>-0.05424223211235457</v>
      </c>
      <c r="C126" s="11">
        <v>225.94068725819145</v>
      </c>
      <c r="D126" s="5">
        <v>-0.8511217695473533</v>
      </c>
      <c r="E126" s="41">
        <f t="shared" si="62"/>
        <v>0.852848454499361</v>
      </c>
      <c r="F126" s="182">
        <f t="shared" si="63"/>
        <v>0.00904037201872576</v>
      </c>
      <c r="G126" s="58">
        <f t="shared" si="88"/>
        <v>37.65678120969857</v>
      </c>
      <c r="H126" s="60">
        <f t="shared" si="89"/>
        <v>0.14185362825789222</v>
      </c>
      <c r="I126" s="60">
        <f t="shared" si="90"/>
        <v>0.1421414090832268</v>
      </c>
      <c r="J126" s="41">
        <f t="shared" si="64"/>
        <v>0.852848454499361</v>
      </c>
      <c r="K126" s="18">
        <f t="shared" si="65"/>
        <v>0.034188430749468576</v>
      </c>
      <c r="L126" s="18">
        <f t="shared" si="66"/>
        <v>14.8804869640387</v>
      </c>
      <c r="M126" s="15">
        <f t="shared" si="67"/>
        <v>0.24446066864006033</v>
      </c>
      <c r="N126" s="18">
        <f t="shared" si="68"/>
        <v>100.4954568607327</v>
      </c>
      <c r="O126" s="18">
        <f t="shared" si="69"/>
        <v>439.64414955567116</v>
      </c>
      <c r="P126" s="11">
        <f t="shared" si="70"/>
        <v>3.001344871017436</v>
      </c>
      <c r="Q126" s="83">
        <f t="shared" si="71"/>
        <v>558.3000873508495</v>
      </c>
      <c r="R126" s="113">
        <f t="shared" si="91"/>
        <v>1.9739953092736178E-05</v>
      </c>
      <c r="S126" s="62">
        <f t="shared" si="92"/>
        <v>0.01102081753597628</v>
      </c>
      <c r="T126" s="24"/>
      <c r="U126" s="54">
        <f t="shared" si="72"/>
        <v>1.668898231631862</v>
      </c>
      <c r="V126" s="55">
        <f t="shared" si="73"/>
        <v>1.131052999285696</v>
      </c>
      <c r="W126" s="55">
        <f t="shared" si="74"/>
        <v>0.852848454499361</v>
      </c>
      <c r="X126" s="55">
        <f t="shared" si="75"/>
        <v>1.0627464914034277</v>
      </c>
      <c r="Y126" s="56">
        <f t="shared" si="76"/>
        <v>1.5765531209376393</v>
      </c>
      <c r="Z126" s="103">
        <f t="shared" si="77"/>
        <v>521.0497980272982</v>
      </c>
      <c r="AA126" s="103">
        <f t="shared" si="78"/>
        <v>418.6978959774662</v>
      </c>
      <c r="AB126" s="103">
        <f t="shared" si="79"/>
        <v>349.73198041830517</v>
      </c>
      <c r="AC126" s="103">
        <f t="shared" si="80"/>
        <v>402.99935190669163</v>
      </c>
      <c r="AD126" s="103">
        <f t="shared" si="81"/>
        <v>505.7417214485952</v>
      </c>
      <c r="AE126" s="51">
        <f t="shared" si="82"/>
        <v>4.476588187330934</v>
      </c>
      <c r="AF126" s="52">
        <f t="shared" si="83"/>
        <v>2.4903755875308202</v>
      </c>
      <c r="AG126" s="52">
        <f t="shared" si="84"/>
        <v>1.6658321592718246</v>
      </c>
      <c r="AH126" s="52">
        <f t="shared" si="85"/>
        <v>2.2751187276355442</v>
      </c>
      <c r="AI126" s="53">
        <f t="shared" si="86"/>
        <v>4.098809693318056</v>
      </c>
    </row>
    <row r="127" spans="1:35" ht="16.5">
      <c r="A127" s="97">
        <v>10</v>
      </c>
      <c r="B127" s="4">
        <v>-0.04905251528604637</v>
      </c>
      <c r="C127" s="11">
        <v>224.95122708343214</v>
      </c>
      <c r="D127" s="5">
        <v>-0.9649400670941553</v>
      </c>
      <c r="E127" s="41">
        <f t="shared" si="62"/>
        <v>0.966186049547167</v>
      </c>
      <c r="F127" s="182">
        <f t="shared" si="63"/>
        <v>0.00817541921434106</v>
      </c>
      <c r="G127" s="58">
        <f t="shared" si="88"/>
        <v>37.49187118057202</v>
      </c>
      <c r="H127" s="60">
        <f t="shared" si="89"/>
        <v>0.16082334451569255</v>
      </c>
      <c r="I127" s="60">
        <f t="shared" si="90"/>
        <v>0.16103100825786118</v>
      </c>
      <c r="J127" s="41">
        <f t="shared" si="64"/>
        <v>0.9661860495471671</v>
      </c>
      <c r="K127" s="18">
        <f t="shared" si="65"/>
        <v>0.02795932131198833</v>
      </c>
      <c r="L127" s="18">
        <f t="shared" si="66"/>
        <v>14.712787515303875</v>
      </c>
      <c r="M127" s="15">
        <f t="shared" si="67"/>
        <v>0.31421453983646</v>
      </c>
      <c r="N127" s="18">
        <f t="shared" si="68"/>
        <v>127.36482257448172</v>
      </c>
      <c r="O127" s="18">
        <f t="shared" si="69"/>
        <v>457.2840652138475</v>
      </c>
      <c r="P127" s="11">
        <f t="shared" si="70"/>
        <v>3.2747558093658746</v>
      </c>
      <c r="Q127" s="83">
        <f t="shared" si="71"/>
        <v>602.9786049741474</v>
      </c>
      <c r="R127" s="113">
        <f t="shared" si="91"/>
        <v>1.9739953092736178E-05</v>
      </c>
      <c r="S127" s="62">
        <f t="shared" si="92"/>
        <v>0.011902769378113166</v>
      </c>
      <c r="T127" s="24"/>
      <c r="U127" s="54">
        <f t="shared" si="72"/>
        <v>1.7204013090525203</v>
      </c>
      <c r="V127" s="55">
        <f t="shared" si="73"/>
        <v>1.2140065088674536</v>
      </c>
      <c r="W127" s="55">
        <f t="shared" si="74"/>
        <v>0.9661860495471671</v>
      </c>
      <c r="X127" s="55">
        <f t="shared" si="75"/>
        <v>1.157104878777494</v>
      </c>
      <c r="Y127" s="56">
        <f t="shared" si="76"/>
        <v>1.6401037948940604</v>
      </c>
      <c r="Z127" s="103">
        <f t="shared" si="77"/>
        <v>529.2487943729875</v>
      </c>
      <c r="AA127" s="103">
        <f t="shared" si="78"/>
        <v>436.81729579803874</v>
      </c>
      <c r="AB127" s="103">
        <f t="shared" si="79"/>
        <v>379.49571991136094</v>
      </c>
      <c r="AC127" s="103">
        <f t="shared" si="80"/>
        <v>424.4963579674541</v>
      </c>
      <c r="AD127" s="103">
        <f t="shared" si="81"/>
        <v>516.3621580193965</v>
      </c>
      <c r="AE127" s="51">
        <f t="shared" si="82"/>
        <v>4.693903569976199</v>
      </c>
      <c r="AF127" s="52">
        <f t="shared" si="83"/>
        <v>2.763000774665339</v>
      </c>
      <c r="AG127" s="52">
        <f t="shared" si="84"/>
        <v>1.9850476687936713</v>
      </c>
      <c r="AH127" s="52">
        <f t="shared" si="85"/>
        <v>2.57467015748013</v>
      </c>
      <c r="AI127" s="53">
        <f t="shared" si="86"/>
        <v>4.357156875914035</v>
      </c>
    </row>
    <row r="128" spans="1:35" ht="16.5">
      <c r="A128" s="97">
        <v>11</v>
      </c>
      <c r="B128" s="4">
        <v>-0.04000700855013406</v>
      </c>
      <c r="C128" s="11">
        <v>224.39911143882063</v>
      </c>
      <c r="D128" s="5">
        <v>-1.077901072466131</v>
      </c>
      <c r="E128" s="41">
        <f t="shared" si="62"/>
        <v>1.078643260191601</v>
      </c>
      <c r="F128" s="182">
        <f t="shared" si="63"/>
        <v>0.006667834758355676</v>
      </c>
      <c r="G128" s="58">
        <f t="shared" si="88"/>
        <v>37.399851906470104</v>
      </c>
      <c r="H128" s="60">
        <f t="shared" si="89"/>
        <v>0.17965017874435518</v>
      </c>
      <c r="I128" s="60">
        <f t="shared" si="90"/>
        <v>0.17977387669860012</v>
      </c>
      <c r="J128" s="41">
        <f t="shared" si="64"/>
        <v>1.078643260191601</v>
      </c>
      <c r="K128" s="18">
        <f t="shared" si="65"/>
        <v>0.01859842722035767</v>
      </c>
      <c r="L128" s="18">
        <f t="shared" si="66"/>
        <v>14.582090704157514</v>
      </c>
      <c r="M128" s="15">
        <f t="shared" si="67"/>
        <v>0.39208786905941695</v>
      </c>
      <c r="N128" s="18">
        <f t="shared" si="68"/>
        <v>156.79463924842327</v>
      </c>
      <c r="O128" s="18">
        <f t="shared" si="69"/>
        <v>474.60296423461494</v>
      </c>
      <c r="P128" s="11">
        <f t="shared" si="70"/>
        <v>3.5777469189484052</v>
      </c>
      <c r="Q128" s="83">
        <f t="shared" si="71"/>
        <v>649.9681274024239</v>
      </c>
      <c r="R128" s="113">
        <f t="shared" si="91"/>
        <v>1.9739953092736178E-05</v>
      </c>
      <c r="S128" s="62">
        <f t="shared" si="92"/>
        <v>0.01283034034669742</v>
      </c>
      <c r="T128" s="24"/>
      <c r="U128" s="54">
        <f t="shared" si="72"/>
        <v>1.7763202810452219</v>
      </c>
      <c r="V128" s="55">
        <f t="shared" si="73"/>
        <v>1.2995670174723193</v>
      </c>
      <c r="W128" s="55">
        <f t="shared" si="74"/>
        <v>1.078643260191601</v>
      </c>
      <c r="X128" s="55">
        <f t="shared" si="75"/>
        <v>1.2566241643455596</v>
      </c>
      <c r="Y128" s="56">
        <f t="shared" si="76"/>
        <v>1.7134098913812565</v>
      </c>
      <c r="Z128" s="103">
        <f t="shared" si="77"/>
        <v>537.8916090409961</v>
      </c>
      <c r="AA128" s="103">
        <f t="shared" si="78"/>
        <v>454.5056151062216</v>
      </c>
      <c r="AB128" s="103">
        <f t="shared" si="79"/>
        <v>406.7186700876485</v>
      </c>
      <c r="AC128" s="103">
        <f t="shared" si="80"/>
        <v>445.7494581294007</v>
      </c>
      <c r="AD128" s="103">
        <f t="shared" si="81"/>
        <v>528.1494688088078</v>
      </c>
      <c r="AE128" s="51">
        <f t="shared" si="82"/>
        <v>4.9352185882708435</v>
      </c>
      <c r="AF128" s="52">
        <f t="shared" si="83"/>
        <v>3.0570757925314522</v>
      </c>
      <c r="AG128" s="52">
        <f t="shared" si="84"/>
        <v>2.3244704325366286</v>
      </c>
      <c r="AH128" s="52">
        <f t="shared" si="85"/>
        <v>2.907844289925477</v>
      </c>
      <c r="AI128" s="53">
        <f t="shared" si="86"/>
        <v>4.664125491477627</v>
      </c>
    </row>
    <row r="129" spans="1:35" ht="16.5">
      <c r="A129" s="97">
        <v>12</v>
      </c>
      <c r="B129" s="4">
        <v>-0.033050352301813746</v>
      </c>
      <c r="C129" s="11">
        <v>223.2454832913768</v>
      </c>
      <c r="D129" s="5">
        <v>-1.1928439894742129</v>
      </c>
      <c r="E129" s="41">
        <f t="shared" si="62"/>
        <v>1.1933017677905409</v>
      </c>
      <c r="F129" s="182">
        <f t="shared" si="63"/>
        <v>0.005508392050302291</v>
      </c>
      <c r="G129" s="58">
        <f t="shared" si="88"/>
        <v>37.207580548562795</v>
      </c>
      <c r="H129" s="60">
        <f t="shared" si="89"/>
        <v>0.1988073315790355</v>
      </c>
      <c r="I129" s="60">
        <f t="shared" si="90"/>
        <v>0.19888362796509015</v>
      </c>
      <c r="J129" s="41">
        <f t="shared" si="64"/>
        <v>1.1933017677905409</v>
      </c>
      <c r="K129" s="18">
        <f t="shared" si="65"/>
        <v>0.012692765250963507</v>
      </c>
      <c r="L129" s="18">
        <f t="shared" si="66"/>
        <v>14.39625880110699</v>
      </c>
      <c r="M129" s="15">
        <f t="shared" si="67"/>
        <v>0.4801676428312337</v>
      </c>
      <c r="N129" s="18">
        <f t="shared" si="68"/>
        <v>189.53878750066153</v>
      </c>
      <c r="O129" s="18">
        <f t="shared" si="69"/>
        <v>491.51055682418274</v>
      </c>
      <c r="P129" s="11">
        <f t="shared" si="70"/>
        <v>3.9075033880351553</v>
      </c>
      <c r="Q129" s="83">
        <f t="shared" si="71"/>
        <v>699.8459669220686</v>
      </c>
      <c r="R129" s="113">
        <f t="shared" si="91"/>
        <v>1.9739953092736178E-05</v>
      </c>
      <c r="S129" s="62">
        <f t="shared" si="92"/>
        <v>0.013814926559182228</v>
      </c>
      <c r="T129" s="24"/>
      <c r="U129" s="54">
        <f t="shared" si="72"/>
        <v>1.8376496646544591</v>
      </c>
      <c r="V129" s="55">
        <f t="shared" si="73"/>
        <v>1.3909601071548572</v>
      </c>
      <c r="W129" s="55">
        <f t="shared" si="74"/>
        <v>1.1933017677905409</v>
      </c>
      <c r="X129" s="55">
        <f t="shared" si="75"/>
        <v>1.3581434231891638</v>
      </c>
      <c r="Y129" s="56">
        <f t="shared" si="76"/>
        <v>1.7878823693174286</v>
      </c>
      <c r="Z129" s="103">
        <f t="shared" si="77"/>
        <v>547.0748607481053</v>
      </c>
      <c r="AA129" s="103">
        <f t="shared" si="78"/>
        <v>472.37146780709935</v>
      </c>
      <c r="AB129" s="103">
        <f t="shared" si="79"/>
        <v>432.38751003471697</v>
      </c>
      <c r="AC129" s="103">
        <f t="shared" si="80"/>
        <v>466.07284569346797</v>
      </c>
      <c r="AD129" s="103">
        <f t="shared" si="81"/>
        <v>539.646099837524</v>
      </c>
      <c r="AE129" s="51">
        <f t="shared" si="82"/>
        <v>5.206306553151552</v>
      </c>
      <c r="AF129" s="52">
        <f t="shared" si="83"/>
        <v>3.385646902036746</v>
      </c>
      <c r="AG129" s="52">
        <f t="shared" si="84"/>
        <v>2.6938034972302325</v>
      </c>
      <c r="AH129" s="52">
        <f t="shared" si="85"/>
        <v>3.2659487970778773</v>
      </c>
      <c r="AI129" s="53">
        <f t="shared" si="86"/>
        <v>4.985811190679371</v>
      </c>
    </row>
    <row r="130" spans="1:35" ht="16.5">
      <c r="A130" s="97">
        <v>13</v>
      </c>
      <c r="B130" s="4">
        <v>-0.023769270922318952</v>
      </c>
      <c r="C130" s="11">
        <v>221.79902427062035</v>
      </c>
      <c r="D130" s="5">
        <v>-1.3085322849584602</v>
      </c>
      <c r="E130" s="41">
        <f t="shared" si="62"/>
        <v>1.30874814957607</v>
      </c>
      <c r="F130" s="182">
        <f t="shared" si="63"/>
        <v>0.003961545153719825</v>
      </c>
      <c r="G130" s="58">
        <f t="shared" si="88"/>
        <v>36.96650404510339</v>
      </c>
      <c r="H130" s="60">
        <f t="shared" si="89"/>
        <v>0.21808871415974337</v>
      </c>
      <c r="I130" s="60">
        <f t="shared" si="90"/>
        <v>0.21812469159601167</v>
      </c>
      <c r="J130" s="41">
        <f t="shared" si="64"/>
        <v>1.30874814957607</v>
      </c>
      <c r="K130" s="18">
        <f t="shared" si="65"/>
        <v>0.006565015911952069</v>
      </c>
      <c r="L130" s="18">
        <f t="shared" si="66"/>
        <v>14.172444375311578</v>
      </c>
      <c r="M130" s="15">
        <f t="shared" si="67"/>
        <v>0.5778225443233521</v>
      </c>
      <c r="N130" s="18">
        <f t="shared" si="68"/>
        <v>225.20236631790883</v>
      </c>
      <c r="O130" s="18">
        <f t="shared" si="69"/>
        <v>507.9132481752863</v>
      </c>
      <c r="P130" s="11">
        <f t="shared" si="70"/>
        <v>4.2638470125111425</v>
      </c>
      <c r="Q130" s="83">
        <f t="shared" si="71"/>
        <v>752.1362934412532</v>
      </c>
      <c r="R130" s="113">
        <f t="shared" si="91"/>
        <v>1.9739953092736178E-05</v>
      </c>
      <c r="S130" s="62">
        <f t="shared" si="92"/>
        <v>0.014847135151874791</v>
      </c>
      <c r="T130" s="24"/>
      <c r="U130" s="54">
        <f t="shared" si="72"/>
        <v>1.9015766634617453</v>
      </c>
      <c r="V130" s="55">
        <f t="shared" si="73"/>
        <v>1.484833389298822</v>
      </c>
      <c r="W130" s="55">
        <f t="shared" si="74"/>
        <v>1.30874814957607</v>
      </c>
      <c r="X130" s="55">
        <f t="shared" si="75"/>
        <v>1.4629656120868955</v>
      </c>
      <c r="Y130" s="56">
        <f t="shared" si="76"/>
        <v>1.8673698571430941</v>
      </c>
      <c r="Z130" s="103">
        <f t="shared" si="77"/>
        <v>556.3338406477466</v>
      </c>
      <c r="AA130" s="103">
        <f t="shared" si="78"/>
        <v>489.70962335660954</v>
      </c>
      <c r="AB130" s="103">
        <f t="shared" si="79"/>
        <v>456.3468662148656</v>
      </c>
      <c r="AC130" s="103">
        <f t="shared" si="80"/>
        <v>485.7576922868116</v>
      </c>
      <c r="AD130" s="103">
        <f t="shared" si="81"/>
        <v>551.4182183703984</v>
      </c>
      <c r="AE130" s="51">
        <f t="shared" si="82"/>
        <v>5.496030626765724</v>
      </c>
      <c r="AF130" s="52">
        <f t="shared" si="83"/>
        <v>3.738673248320184</v>
      </c>
      <c r="AG130" s="52">
        <f t="shared" si="84"/>
        <v>3.0894088841294156</v>
      </c>
      <c r="AH130" s="52">
        <f t="shared" si="85"/>
        <v>3.6550289395770923</v>
      </c>
      <c r="AI130" s="53">
        <f t="shared" si="86"/>
        <v>5.340093363763298</v>
      </c>
    </row>
    <row r="131" spans="1:35" ht="16.5">
      <c r="A131" s="97">
        <v>14</v>
      </c>
      <c r="B131" s="4">
        <v>-0.013196180446840344</v>
      </c>
      <c r="C131" s="11">
        <v>219.76625931595973</v>
      </c>
      <c r="D131" s="5">
        <v>-1.42585825842523</v>
      </c>
      <c r="E131" s="41">
        <f t="shared" si="62"/>
        <v>1.4259193218053452</v>
      </c>
      <c r="F131" s="182">
        <f t="shared" si="63"/>
        <v>0.002199363407806724</v>
      </c>
      <c r="G131" s="58">
        <f t="shared" si="88"/>
        <v>36.62770988599329</v>
      </c>
      <c r="H131" s="60">
        <f t="shared" si="89"/>
        <v>0.23764304307087167</v>
      </c>
      <c r="I131" s="60">
        <f t="shared" si="90"/>
        <v>0.2376532203008909</v>
      </c>
      <c r="J131" s="41">
        <f t="shared" si="64"/>
        <v>1.4259193218053452</v>
      </c>
      <c r="K131" s="18">
        <f t="shared" si="65"/>
        <v>0.0020234876242917715</v>
      </c>
      <c r="L131" s="18">
        <f t="shared" si="66"/>
        <v>13.885782274015712</v>
      </c>
      <c r="M131" s="15">
        <f t="shared" si="67"/>
        <v>0.6860856066489571</v>
      </c>
      <c r="N131" s="18">
        <f t="shared" si="68"/>
        <v>264.06567706859016</v>
      </c>
      <c r="O131" s="18">
        <f t="shared" si="69"/>
        <v>523.8273806544287</v>
      </c>
      <c r="P131" s="11">
        <f t="shared" si="70"/>
        <v>4.64741448306882</v>
      </c>
      <c r="Q131" s="83">
        <f t="shared" si="71"/>
        <v>807.1143635743766</v>
      </c>
      <c r="R131" s="113">
        <f t="shared" si="91"/>
        <v>1.9739953092736178E-05</v>
      </c>
      <c r="S131" s="62">
        <f t="shared" si="92"/>
        <v>0.01593239967743181</v>
      </c>
      <c r="T131" s="24"/>
      <c r="U131" s="54">
        <f t="shared" si="72"/>
        <v>1.9682142299206369</v>
      </c>
      <c r="V131" s="55">
        <f t="shared" si="73"/>
        <v>1.5818553024386344</v>
      </c>
      <c r="W131" s="55">
        <f t="shared" si="74"/>
        <v>1.4259193218053452</v>
      </c>
      <c r="X131" s="55">
        <f t="shared" si="75"/>
        <v>1.5706070158368268</v>
      </c>
      <c r="Y131" s="56">
        <f t="shared" si="76"/>
        <v>1.9501147800956138</v>
      </c>
      <c r="Z131" s="103">
        <f t="shared" si="77"/>
        <v>565.6623888902444</v>
      </c>
      <c r="AA131" s="103">
        <f t="shared" si="78"/>
        <v>506.6426358855631</v>
      </c>
      <c r="AB131" s="103">
        <f t="shared" si="79"/>
        <v>478.9434618567484</v>
      </c>
      <c r="AC131" s="103">
        <f t="shared" si="80"/>
        <v>504.7281176638131</v>
      </c>
      <c r="AD131" s="103">
        <f t="shared" si="81"/>
        <v>563.1602989757741</v>
      </c>
      <c r="AE131" s="51">
        <f t="shared" si="82"/>
        <v>5.805812803291266</v>
      </c>
      <c r="AF131" s="52">
        <f t="shared" si="83"/>
        <v>4.120088265002255</v>
      </c>
      <c r="AG131" s="52">
        <f t="shared" si="84"/>
        <v>3.5152767860574583</v>
      </c>
      <c r="AH131" s="52">
        <f t="shared" si="85"/>
        <v>4.0750067022739085</v>
      </c>
      <c r="AI131" s="53">
        <f t="shared" si="86"/>
        <v>5.720887858719214</v>
      </c>
    </row>
    <row r="132" spans="1:35" ht="16.5">
      <c r="A132" s="97">
        <v>15</v>
      </c>
      <c r="B132" s="4">
        <v>-0.004272548766898865</v>
      </c>
      <c r="C132" s="11">
        <v>217.9310841199892</v>
      </c>
      <c r="D132" s="5">
        <v>-1.5465244161194491</v>
      </c>
      <c r="E132" s="41">
        <f t="shared" si="62"/>
        <v>1.5465303179461336</v>
      </c>
      <c r="F132" s="182">
        <f t="shared" si="63"/>
        <v>0.0007120914611498108</v>
      </c>
      <c r="G132" s="58">
        <f t="shared" si="88"/>
        <v>36.321847353331535</v>
      </c>
      <c r="H132" s="60">
        <f t="shared" si="89"/>
        <v>0.2577540693532415</v>
      </c>
      <c r="I132" s="60">
        <f t="shared" si="90"/>
        <v>0.25775505299102225</v>
      </c>
      <c r="J132" s="41">
        <f t="shared" si="64"/>
        <v>1.5465303179461334</v>
      </c>
      <c r="K132" s="18">
        <f t="shared" si="65"/>
        <v>0.00021211829051734</v>
      </c>
      <c r="L132" s="18">
        <f t="shared" si="66"/>
        <v>13.643554870580262</v>
      </c>
      <c r="M132" s="15">
        <f t="shared" si="67"/>
        <v>0.8071219522763111</v>
      </c>
      <c r="N132" s="18">
        <f t="shared" si="68"/>
        <v>306.77691377978044</v>
      </c>
      <c r="O132" s="18">
        <f t="shared" si="69"/>
        <v>539.716294286455</v>
      </c>
      <c r="P132" s="11">
        <f t="shared" si="70"/>
        <v>5.073495898326156</v>
      </c>
      <c r="Q132" s="83">
        <f t="shared" si="71"/>
        <v>866.0175929057086</v>
      </c>
      <c r="R132" s="113">
        <f t="shared" si="91"/>
        <v>1.9739953092736178E-05</v>
      </c>
      <c r="S132" s="62">
        <f t="shared" si="92"/>
        <v>0.017095146661442982</v>
      </c>
      <c r="T132" s="24"/>
      <c r="U132" s="54">
        <f t="shared" si="72"/>
        <v>2.0440841878420026</v>
      </c>
      <c r="V132" s="55">
        <f t="shared" si="73"/>
        <v>1.68559583270392</v>
      </c>
      <c r="W132" s="55">
        <f t="shared" si="74"/>
        <v>1.5465303179461334</v>
      </c>
      <c r="X132" s="55">
        <f t="shared" si="75"/>
        <v>1.6822152972431745</v>
      </c>
      <c r="Y132" s="56">
        <f t="shared" si="76"/>
        <v>2.038506844993644</v>
      </c>
      <c r="Z132" s="103">
        <f t="shared" si="77"/>
        <v>575.9034612459748</v>
      </c>
      <c r="AA132" s="103">
        <f t="shared" si="78"/>
        <v>523.7336915079835</v>
      </c>
      <c r="AB132" s="103">
        <f t="shared" si="79"/>
        <v>500.5880762440292</v>
      </c>
      <c r="AC132" s="103">
        <f t="shared" si="80"/>
        <v>523.1923353721535</v>
      </c>
      <c r="AD132" s="103">
        <f t="shared" si="81"/>
        <v>575.1639070621337</v>
      </c>
      <c r="AE132" s="51">
        <f t="shared" si="82"/>
        <v>6.168174249424873</v>
      </c>
      <c r="AF132" s="52">
        <f t="shared" si="83"/>
        <v>4.546523866532356</v>
      </c>
      <c r="AG132" s="52">
        <f t="shared" si="84"/>
        <v>3.979270549850681</v>
      </c>
      <c r="AH132" s="52">
        <f t="shared" si="85"/>
        <v>4.532324721471</v>
      </c>
      <c r="AI132" s="53">
        <f t="shared" si="86"/>
        <v>6.141186104351872</v>
      </c>
    </row>
    <row r="133" spans="1:35" ht="16.5">
      <c r="A133" s="97">
        <v>16</v>
      </c>
      <c r="B133" s="4">
        <v>0.009362310202885027</v>
      </c>
      <c r="C133" s="11">
        <v>216.20133203357307</v>
      </c>
      <c r="D133" s="5">
        <v>-1.6661506047389647</v>
      </c>
      <c r="E133" s="41">
        <f t="shared" si="62"/>
        <v>1.66617690853173</v>
      </c>
      <c r="F133" s="182">
        <f aca="true" t="shared" si="93" ref="F133:F153">B133*$E$28*(1-$E$32)/$E$29/$E$33</f>
        <v>0.001560385033814171</v>
      </c>
      <c r="G133" s="58">
        <f t="shared" si="88"/>
        <v>36.03355533892884</v>
      </c>
      <c r="H133" s="60">
        <f t="shared" si="89"/>
        <v>0.2776917674564941</v>
      </c>
      <c r="I133" s="60">
        <f t="shared" si="90"/>
        <v>0.27769615142195503</v>
      </c>
      <c r="J133" s="41">
        <f t="shared" si="64"/>
        <v>1.66617690853173</v>
      </c>
      <c r="K133" s="18">
        <f t="shared" si="65"/>
        <v>0.0010185212976090029</v>
      </c>
      <c r="L133" s="18">
        <f t="shared" si="66"/>
        <v>13.432973774969167</v>
      </c>
      <c r="M133" s="15">
        <f t="shared" si="67"/>
        <v>0.9368155865591833</v>
      </c>
      <c r="N133" s="18">
        <f t="shared" si="68"/>
        <v>351.7644956839008</v>
      </c>
      <c r="O133" s="18">
        <f t="shared" si="69"/>
        <v>554.9087459653886</v>
      </c>
      <c r="P133" s="11">
        <f t="shared" si="70"/>
        <v>5.525357734208496</v>
      </c>
      <c r="Q133" s="83">
        <f t="shared" si="71"/>
        <v>926.5694072663238</v>
      </c>
      <c r="R133" s="113">
        <f t="shared" si="91"/>
        <v>1.9739953092736178E-05</v>
      </c>
      <c r="S133" s="62">
        <f t="shared" si="92"/>
        <v>0.018290436636601595</v>
      </c>
      <c r="T133" s="24"/>
      <c r="U133" s="54">
        <f t="shared" si="72"/>
        <v>2.120959157772217</v>
      </c>
      <c r="V133" s="55">
        <f t="shared" si="73"/>
        <v>1.7890049334593205</v>
      </c>
      <c r="W133" s="55">
        <f t="shared" si="74"/>
        <v>1.66617690853173</v>
      </c>
      <c r="X133" s="55">
        <f t="shared" si="75"/>
        <v>1.7959087573386145</v>
      </c>
      <c r="Y133" s="56">
        <f t="shared" si="76"/>
        <v>2.132596298980496</v>
      </c>
      <c r="Z133" s="103">
        <f t="shared" si="77"/>
        <v>585.8905736828365</v>
      </c>
      <c r="AA133" s="103">
        <f t="shared" si="78"/>
        <v>539.8158610024377</v>
      </c>
      <c r="AB133" s="103">
        <f t="shared" si="79"/>
        <v>520.6100089061711</v>
      </c>
      <c r="AC133" s="103">
        <f t="shared" si="80"/>
        <v>540.8576459718304</v>
      </c>
      <c r="AD133" s="103">
        <f t="shared" si="81"/>
        <v>587.3696402636671</v>
      </c>
      <c r="AE133" s="51">
        <f t="shared" si="82"/>
        <v>6.545826911968025</v>
      </c>
      <c r="AF133" s="52">
        <f t="shared" si="83"/>
        <v>4.990735953004138</v>
      </c>
      <c r="AG133" s="52">
        <f t="shared" si="84"/>
        <v>4.465237502629782</v>
      </c>
      <c r="AH133" s="52">
        <f t="shared" si="85"/>
        <v>5.0210729888506265</v>
      </c>
      <c r="AI133" s="53">
        <f t="shared" si="86"/>
        <v>6.60391531458991</v>
      </c>
    </row>
    <row r="134" spans="1:35" ht="16.5">
      <c r="A134" s="97">
        <v>17</v>
      </c>
      <c r="B134" s="4">
        <v>0.0184278144142489</v>
      </c>
      <c r="C134" s="11">
        <v>213.17801101084126</v>
      </c>
      <c r="D134" s="5">
        <v>-1.792796265344061</v>
      </c>
      <c r="E134" s="41">
        <f t="shared" si="62"/>
        <v>1.7928909708556453</v>
      </c>
      <c r="F134" s="182">
        <f t="shared" si="93"/>
        <v>0.0030713024023748168</v>
      </c>
      <c r="G134" s="58">
        <f t="shared" si="88"/>
        <v>35.52966850180688</v>
      </c>
      <c r="H134" s="60">
        <f t="shared" si="89"/>
        <v>0.2987993775573435</v>
      </c>
      <c r="I134" s="60">
        <f t="shared" si="90"/>
        <v>0.2988151618092742</v>
      </c>
      <c r="J134" s="41">
        <f t="shared" si="64"/>
        <v>1.7928909708556453</v>
      </c>
      <c r="K134" s="18">
        <f t="shared" si="65"/>
        <v>0.003945951301893781</v>
      </c>
      <c r="L134" s="18">
        <f t="shared" si="66"/>
        <v>13.078678372115329</v>
      </c>
      <c r="M134" s="15">
        <f t="shared" si="67"/>
        <v>1.084644642211517</v>
      </c>
      <c r="N134" s="18">
        <f t="shared" si="68"/>
        <v>402.1514131709354</v>
      </c>
      <c r="O134" s="18">
        <f t="shared" si="69"/>
        <v>570.0725697354726</v>
      </c>
      <c r="P134" s="11">
        <f t="shared" si="70"/>
        <v>6.023123113000173</v>
      </c>
      <c r="Q134" s="83">
        <f t="shared" si="71"/>
        <v>992.4143749850369</v>
      </c>
      <c r="R134" s="113">
        <f t="shared" si="91"/>
        <v>1.9739953092736178E-05</v>
      </c>
      <c r="S134" s="62">
        <f t="shared" si="92"/>
        <v>0.019590213210761723</v>
      </c>
      <c r="T134" s="24"/>
      <c r="U134" s="54">
        <f t="shared" si="72"/>
        <v>2.205669209744652</v>
      </c>
      <c r="V134" s="55">
        <f t="shared" si="73"/>
        <v>1.9013361993265014</v>
      </c>
      <c r="W134" s="55">
        <f t="shared" si="74"/>
        <v>1.7928909708556453</v>
      </c>
      <c r="X134" s="55">
        <f t="shared" si="75"/>
        <v>1.913926000224319</v>
      </c>
      <c r="Y134" s="56">
        <f t="shared" si="76"/>
        <v>2.2273399932983353</v>
      </c>
      <c r="Z134" s="103">
        <f t="shared" si="77"/>
        <v>596.4681390321396</v>
      </c>
      <c r="AA134" s="103">
        <f t="shared" si="78"/>
        <v>556.2995914297607</v>
      </c>
      <c r="AB134" s="103">
        <f t="shared" si="79"/>
        <v>540.4027393353056</v>
      </c>
      <c r="AC134" s="103">
        <f t="shared" si="80"/>
        <v>558.0869962384822</v>
      </c>
      <c r="AD134" s="103">
        <f t="shared" si="81"/>
        <v>599.1053826416753</v>
      </c>
      <c r="AE134" s="51">
        <f t="shared" si="82"/>
        <v>6.974199373426042</v>
      </c>
      <c r="AF134" s="52">
        <f t="shared" si="83"/>
        <v>5.494927134617975</v>
      </c>
      <c r="AG134" s="52">
        <f t="shared" si="84"/>
        <v>5.007801643152063</v>
      </c>
      <c r="AH134" s="52">
        <f t="shared" si="85"/>
        <v>5.552840758418633</v>
      </c>
      <c r="AI134" s="53">
        <f t="shared" si="86"/>
        <v>7.0858466553861525</v>
      </c>
    </row>
    <row r="135" spans="1:35" ht="16.5">
      <c r="A135" s="97">
        <v>18</v>
      </c>
      <c r="B135" s="4">
        <v>0.02956510364557552</v>
      </c>
      <c r="C135" s="11">
        <v>210.35084529172045</v>
      </c>
      <c r="D135" s="5">
        <v>-1.919585996192356</v>
      </c>
      <c r="E135" s="41">
        <f t="shared" si="62"/>
        <v>1.919813660783612</v>
      </c>
      <c r="F135" s="182">
        <f t="shared" si="93"/>
        <v>0.004927517274262586</v>
      </c>
      <c r="G135" s="58">
        <f t="shared" si="88"/>
        <v>35.058474215286736</v>
      </c>
      <c r="H135" s="60">
        <f t="shared" si="89"/>
        <v>0.31993099936539265</v>
      </c>
      <c r="I135" s="60">
        <f t="shared" si="90"/>
        <v>0.31996894346393534</v>
      </c>
      <c r="J135" s="41">
        <f t="shared" si="64"/>
        <v>1.919813660783612</v>
      </c>
      <c r="K135" s="18">
        <f t="shared" si="65"/>
        <v>0.01015693967781874</v>
      </c>
      <c r="L135" s="18">
        <f t="shared" si="66"/>
        <v>12.774174885422916</v>
      </c>
      <c r="M135" s="15">
        <f t="shared" si="67"/>
        <v>1.2434855522000163</v>
      </c>
      <c r="N135" s="18">
        <f t="shared" si="68"/>
        <v>455.3483473523564</v>
      </c>
      <c r="O135" s="18">
        <f t="shared" si="69"/>
        <v>584.7035976688401</v>
      </c>
      <c r="P135" s="11">
        <f t="shared" si="70"/>
        <v>6.555004446158198</v>
      </c>
      <c r="Q135" s="83">
        <f t="shared" si="71"/>
        <v>1060.6347668446554</v>
      </c>
      <c r="R135" s="113">
        <f t="shared" si="91"/>
        <v>1.9739953092736178E-05</v>
      </c>
      <c r="S135" s="62">
        <f t="shared" si="92"/>
        <v>0.02093688054603867</v>
      </c>
      <c r="T135" s="24"/>
      <c r="U135" s="54">
        <f t="shared" si="72"/>
        <v>2.294219121386348</v>
      </c>
      <c r="V135" s="55">
        <f t="shared" si="73"/>
        <v>2.0152204192031262</v>
      </c>
      <c r="W135" s="55">
        <f t="shared" si="74"/>
        <v>1.919813660783612</v>
      </c>
      <c r="X135" s="55">
        <f t="shared" si="75"/>
        <v>2.0339997147023396</v>
      </c>
      <c r="Y135" s="56">
        <f t="shared" si="76"/>
        <v>2.3271279251056867</v>
      </c>
      <c r="Z135" s="103">
        <f t="shared" si="77"/>
        <v>607.0751035393782</v>
      </c>
      <c r="AA135" s="103">
        <f t="shared" si="78"/>
        <v>572.0536341299128</v>
      </c>
      <c r="AB135" s="103">
        <f t="shared" si="79"/>
        <v>558.9188740219075</v>
      </c>
      <c r="AC135" s="103">
        <f t="shared" si="80"/>
        <v>574.5647487279458</v>
      </c>
      <c r="AD135" s="103">
        <f t="shared" si="81"/>
        <v>610.9056279250563</v>
      </c>
      <c r="AE135" s="51">
        <f t="shared" si="82"/>
        <v>7.43569725881728</v>
      </c>
      <c r="AF135" s="52">
        <f t="shared" si="83"/>
        <v>6.0291061879838015</v>
      </c>
      <c r="AG135" s="52">
        <f t="shared" si="84"/>
        <v>5.580021447558812</v>
      </c>
      <c r="AH135" s="52">
        <f t="shared" si="85"/>
        <v>6.119417208841264</v>
      </c>
      <c r="AI135" s="53">
        <f t="shared" si="86"/>
        <v>7.610780127589834</v>
      </c>
    </row>
    <row r="136" spans="1:35" ht="16.5">
      <c r="A136" s="97">
        <v>19</v>
      </c>
      <c r="B136" s="4">
        <v>0.043871816752934834</v>
      </c>
      <c r="C136" s="11">
        <v>206.0231579863197</v>
      </c>
      <c r="D136" s="5">
        <v>-2.0509802252788147</v>
      </c>
      <c r="E136" s="41">
        <f t="shared" si="62"/>
        <v>2.0514493951326074</v>
      </c>
      <c r="F136" s="182">
        <f t="shared" si="93"/>
        <v>0.007311969458822473</v>
      </c>
      <c r="G136" s="58">
        <f t="shared" si="88"/>
        <v>34.337192997719946</v>
      </c>
      <c r="H136" s="60">
        <f t="shared" si="89"/>
        <v>0.34183003754646907</v>
      </c>
      <c r="I136" s="60">
        <f t="shared" si="90"/>
        <v>0.34190823252210123</v>
      </c>
      <c r="J136" s="41">
        <f t="shared" si="64"/>
        <v>2.0514493951326074</v>
      </c>
      <c r="K136" s="18">
        <f t="shared" si="65"/>
        <v>0.0223653294434415</v>
      </c>
      <c r="L136" s="18">
        <f t="shared" si="66"/>
        <v>12.334098574193037</v>
      </c>
      <c r="M136" s="15">
        <f t="shared" si="67"/>
        <v>1.419542971864415</v>
      </c>
      <c r="N136" s="18">
        <f t="shared" si="68"/>
        <v>513.2998169929599</v>
      </c>
      <c r="O136" s="18">
        <f t="shared" si="69"/>
        <v>598.980093869153</v>
      </c>
      <c r="P136" s="11">
        <f t="shared" si="70"/>
        <v>7.127111424893641</v>
      </c>
      <c r="Q136" s="83">
        <f t="shared" si="71"/>
        <v>1133.1830291625076</v>
      </c>
      <c r="R136" s="113">
        <f t="shared" si="91"/>
        <v>1.9739953092736178E-05</v>
      </c>
      <c r="S136" s="62">
        <f t="shared" si="92"/>
        <v>0.022368979841152593</v>
      </c>
      <c r="T136" s="24"/>
      <c r="U136" s="54">
        <f t="shared" si="72"/>
        <v>2.3841931013779636</v>
      </c>
      <c r="V136" s="55">
        <f t="shared" si="73"/>
        <v>2.1330256510397665</v>
      </c>
      <c r="W136" s="55">
        <f t="shared" si="74"/>
        <v>2.0514493951326074</v>
      </c>
      <c r="X136" s="55">
        <f t="shared" si="75"/>
        <v>2.158776348547305</v>
      </c>
      <c r="Y136" s="56">
        <f t="shared" si="76"/>
        <v>2.4301050460351505</v>
      </c>
      <c r="Z136" s="103">
        <f t="shared" si="77"/>
        <v>617.4107680834389</v>
      </c>
      <c r="AA136" s="103">
        <f t="shared" si="78"/>
        <v>587.4240493272129</v>
      </c>
      <c r="AB136" s="103">
        <f t="shared" si="79"/>
        <v>576.8769247306591</v>
      </c>
      <c r="AC136" s="103">
        <f t="shared" si="80"/>
        <v>590.666511794654</v>
      </c>
      <c r="AD136" s="103">
        <f t="shared" si="81"/>
        <v>622.5222154098001</v>
      </c>
      <c r="AE136" s="51">
        <f t="shared" si="82"/>
        <v>7.918968137708525</v>
      </c>
      <c r="AF136" s="52">
        <f t="shared" si="83"/>
        <v>6.606063113671488</v>
      </c>
      <c r="AG136" s="52">
        <f t="shared" si="84"/>
        <v>6.203898841050061</v>
      </c>
      <c r="AH136" s="52">
        <f t="shared" si="85"/>
        <v>6.73548123042148</v>
      </c>
      <c r="AI136" s="53">
        <f t="shared" si="86"/>
        <v>8.171145801616653</v>
      </c>
    </row>
    <row r="137" spans="1:35" ht="16.5">
      <c r="A137" s="97">
        <v>20</v>
      </c>
      <c r="B137" s="4">
        <v>0.054678613808780696</v>
      </c>
      <c r="C137" s="11">
        <v>201.991793493032</v>
      </c>
      <c r="D137" s="5">
        <v>-2.188238226917165</v>
      </c>
      <c r="E137" s="41">
        <f t="shared" si="62"/>
        <v>2.188921261386446</v>
      </c>
      <c r="F137" s="182">
        <f t="shared" si="93"/>
        <v>0.00911310230146345</v>
      </c>
      <c r="G137" s="58">
        <f t="shared" si="88"/>
        <v>33.66529891550533</v>
      </c>
      <c r="H137" s="60">
        <f t="shared" si="89"/>
        <v>0.3647063711528608</v>
      </c>
      <c r="I137" s="60">
        <f t="shared" si="90"/>
        <v>0.36482021023107436</v>
      </c>
      <c r="J137" s="41">
        <f t="shared" si="64"/>
        <v>2.188921261386446</v>
      </c>
      <c r="K137" s="18">
        <f t="shared" si="65"/>
        <v>0.03474073907946221</v>
      </c>
      <c r="L137" s="18">
        <f t="shared" si="66"/>
        <v>11.940202366930396</v>
      </c>
      <c r="M137" s="15">
        <f t="shared" si="67"/>
        <v>1.6159011826598915</v>
      </c>
      <c r="N137" s="18">
        <f t="shared" si="68"/>
        <v>576.731219409219</v>
      </c>
      <c r="O137" s="18">
        <f t="shared" si="69"/>
        <v>613.3620945831011</v>
      </c>
      <c r="P137" s="11">
        <f t="shared" si="70"/>
        <v>7.764885623638667</v>
      </c>
      <c r="Q137" s="83">
        <f t="shared" si="71"/>
        <v>1211.4490439046285</v>
      </c>
      <c r="R137" s="113">
        <f t="shared" si="91"/>
        <v>1.9739953092736178E-05</v>
      </c>
      <c r="S137" s="62">
        <f t="shared" si="92"/>
        <v>0.02391394730091746</v>
      </c>
      <c r="T137" s="24"/>
      <c r="U137" s="54">
        <f t="shared" si="72"/>
        <v>2.4862224447115673</v>
      </c>
      <c r="V137" s="55">
        <f t="shared" si="73"/>
        <v>2.259446060143103</v>
      </c>
      <c r="W137" s="55">
        <f t="shared" si="74"/>
        <v>2.188921261386446</v>
      </c>
      <c r="X137" s="55">
        <f t="shared" si="75"/>
        <v>2.289135516772189</v>
      </c>
      <c r="Y137" s="56">
        <f t="shared" si="76"/>
        <v>2.539959030278035</v>
      </c>
      <c r="Z137" s="103">
        <f t="shared" si="77"/>
        <v>628.6271834712261</v>
      </c>
      <c r="AA137" s="103">
        <f t="shared" si="78"/>
        <v>602.9628126796891</v>
      </c>
      <c r="AB137" s="103">
        <f t="shared" si="79"/>
        <v>594.4111215937555</v>
      </c>
      <c r="AC137" s="103">
        <f t="shared" si="80"/>
        <v>606.478104093312</v>
      </c>
      <c r="AD137" s="103">
        <f t="shared" si="81"/>
        <v>634.3312510775226</v>
      </c>
      <c r="AE137" s="51">
        <f t="shared" si="82"/>
        <v>8.48449391381399</v>
      </c>
      <c r="AF137" s="52">
        <f t="shared" si="83"/>
        <v>7.2527988383641455</v>
      </c>
      <c r="AG137" s="52">
        <f t="shared" si="84"/>
        <v>6.888489283968815</v>
      </c>
      <c r="AH137" s="52">
        <f t="shared" si="85"/>
        <v>7.40882380199037</v>
      </c>
      <c r="AI137" s="53">
        <f t="shared" si="86"/>
        <v>8.789822280056018</v>
      </c>
    </row>
    <row r="138" spans="1:35" ht="16.5">
      <c r="A138" s="97">
        <v>21</v>
      </c>
      <c r="B138" s="4">
        <v>0.07017452105733035</v>
      </c>
      <c r="C138" s="11">
        <v>196.013483030584</v>
      </c>
      <c r="D138" s="5">
        <v>-2.328057691513309</v>
      </c>
      <c r="E138" s="41">
        <f aca="true" t="shared" si="94" ref="E138:E169">SQRT(B138^2+D138^2)</f>
        <v>2.3291150848379956</v>
      </c>
      <c r="F138" s="182">
        <f t="shared" si="93"/>
        <v>0.01169575350955506</v>
      </c>
      <c r="G138" s="58">
        <f t="shared" si="88"/>
        <v>32.66891383843067</v>
      </c>
      <c r="H138" s="60">
        <f t="shared" si="89"/>
        <v>0.38800961525221817</v>
      </c>
      <c r="I138" s="60">
        <f t="shared" si="90"/>
        <v>0.3881858474729993</v>
      </c>
      <c r="J138" s="41">
        <f aca="true" t="shared" si="95" ref="J138:J153">E138*E$28/E$29</f>
        <v>2.3291150848379956</v>
      </c>
      <c r="K138" s="18">
        <f aca="true" t="shared" si="96" ref="K138:K153">E$35*E$13/120*F138^2/E$7*E$6*E$9*(E$9-1)*E$4/E$5</f>
        <v>0.05722199248866419</v>
      </c>
      <c r="L138" s="18">
        <f aca="true" t="shared" si="97" ref="L138:L153">E$36*E$13/6*F138^2/E$8*E$6*E$4/E$5*(1+(G138*E$4/F138)^2/15)</f>
        <v>11.399479691644306</v>
      </c>
      <c r="M138" s="15">
        <f aca="true" t="shared" si="98" ref="M138:M153">E$37*E$13/8*H138^2/E$8*E$6*E$5/E$4</f>
        <v>1.828997342093131</v>
      </c>
      <c r="N138" s="18">
        <f aca="true" t="shared" si="99" ref="N138:N153">E$13*E$14*(E$11/E$10)^2*J138*(1-E$32)/E$33^2*(E$19/2/PI())^2/E$18*LN((E$17+E$18*J138)/(E$17+E$18*E$32*J138))</f>
        <v>644.367721893946</v>
      </c>
      <c r="O138" s="18">
        <f aca="true" t="shared" si="100" ref="O138:O153">(Z138+AA138+AB138+AC138+AD138)/5</f>
        <v>627.1027036376609</v>
      </c>
      <c r="P138" s="11">
        <f aca="true" t="shared" si="101" ref="P138:P153">(AE138+AF138+AG138+AH138+AI138)/5</f>
        <v>8.43722823691811</v>
      </c>
      <c r="Q138" s="83">
        <f aca="true" t="shared" si="102" ref="Q138:Q169">SUM(K138:P138)</f>
        <v>1293.1933527947513</v>
      </c>
      <c r="R138" s="113">
        <f t="shared" si="91"/>
        <v>1.9739953092736178E-05</v>
      </c>
      <c r="S138" s="62">
        <f t="shared" si="92"/>
        <v>0.025527576124006617</v>
      </c>
      <c r="T138" s="24"/>
      <c r="U138" s="54">
        <f aca="true" t="shared" si="103" ref="U138:U153">SQRT(($B138-$C138*0.8*$E$4)^2+$D138^2)*$E$28/$E$29</f>
        <v>2.5870114187936784</v>
      </c>
      <c r="V138" s="55">
        <f aca="true" t="shared" si="104" ref="V138:V153">SQRT(($B138-$C138*0.4*$E$4)^2+$D138^2)*$E$28/$E$29</f>
        <v>2.3874029989780916</v>
      </c>
      <c r="W138" s="55">
        <f aca="true" t="shared" si="105" ref="W138:W153">SQRT(($B138)^2+$D138^2)*$E$28/$E$29</f>
        <v>2.3291150848379956</v>
      </c>
      <c r="X138" s="55">
        <f aca="true" t="shared" si="106" ref="X138:X153">SQRT(($B138+$C138*0.4*$E$4)^2+$D138^2)*$E$28/$E$29</f>
        <v>2.4223707556110883</v>
      </c>
      <c r="Y138" s="56">
        <f aca="true" t="shared" si="107" ref="Y138:Y153">SQRT(($B138+$C138*0.8*$E$4)^2+$D138^2)*$E$28/$E$29</f>
        <v>2.651226523175524</v>
      </c>
      <c r="Z138" s="103">
        <f aca="true" t="shared" si="108" ref="Z138:Z153">$E$38*$E$13*$E$14*$E$16/$E$33*2/3*$E$20/PI()*($E$21*$E$22*LN((U138+$E$22)/($E$32*U138+$E$22))+$E$23*U138*(1-$E$32)+$E$24*U138^2/2*(1-$E$32^2))</f>
        <v>639.2158196444329</v>
      </c>
      <c r="AA138" s="103">
        <f aca="true" t="shared" si="109" ref="AA138:AA153">$E$38*$E$13*$E$14*$E$16/$E$33*2/3*$E$20/PI()*($E$21*$E$22*LN((V138+$E$22)/($E$32*V138+$E$22))+$E$23*V138*(1-$E$32)+$E$24*V138^2/2*(1-$E$32^2))</f>
        <v>617.7716257330446</v>
      </c>
      <c r="AB138" s="103">
        <f aca="true" t="shared" si="110" ref="AB138:AB153">$E$38*$E$13*$E$14*$E$16/$E$33*2/3*$E$20/PI()*($E$21*$E$22*LN((W138+$E$22)/($E$32*W138+$E$22))+$E$23*W138*(1-$E$32)+$E$24*W138^2/2*(1-$E$32^2))</f>
        <v>611.1350530813119</v>
      </c>
      <c r="AC138" s="103">
        <f aca="true" t="shared" si="111" ref="AC138:AC153">$E$38*$E$13*$E$14*$E$16/$E$33*2/3*$E$20/PI()*($E$21*$E$22*LN((X138+$E$22)/($E$32*X138+$E$22))+$E$23*X138*(1-$E$32)+$E$24*X138^2/2*(1-$E$32^2))</f>
        <v>621.6686121329935</v>
      </c>
      <c r="AD138" s="103">
        <f aca="true" t="shared" si="112" ref="AD138:AD153">$E$38*$E$13*$E$14*$E$16/$E$33*2/3*$E$20/PI()*($E$21*$E$22*LN((Y138+$E$22)/($E$32*Y138+$E$22))+$E$23*Y138*(1-$E$32)+$E$24*Y138^2/2*(1-$E$32^2))</f>
        <v>645.7224075965214</v>
      </c>
      <c r="AE138" s="51">
        <f aca="true" t="shared" si="113" ref="AE138:AE153">1/9/PI()*$E$20/$E$33*$E$27^2*U138*(3*U138+4*$E$26)/($E$25*$E$26*$E$13*$E$14*$E$16*16*$E$4^2*$E$5^2)</f>
        <v>9.061408492095564</v>
      </c>
      <c r="AF138" s="52">
        <f aca="true" t="shared" si="114" ref="AF138:AF153">1/9/PI()*$E$20/$E$33*$E$27^2*V138*(3*V138+4*$E$26)/($E$25*$E$26*$E$13*$E$14*$E$16*16*$E$4^2*$E$5^2)</f>
        <v>7.936476476008673</v>
      </c>
      <c r="AG138" s="52">
        <f aca="true" t="shared" si="115" ref="AG138:AG153">1/9/PI()*$E$20/$E$33*$E$27^2*W138*(3*W138+4*$E$26)/($E$25*$E$26*$E$13*$E$14*$E$16*16*$E$4^2*$E$5^2)</f>
        <v>7.621414258100572</v>
      </c>
      <c r="AH138" s="52">
        <f aca="true" t="shared" si="116" ref="AH138:AH153">1/9/PI()*$E$20/$E$33*$E$27^2*X138*(3*X138+4*$E$26)/($E$25*$E$26*$E$13*$E$14*$E$16*16*$E$4^2*$E$5^2)</f>
        <v>8.12840033181673</v>
      </c>
      <c r="AI138" s="53">
        <f aca="true" t="shared" si="117" ref="AI138:AI153">1/9/PI()*$E$20/$E$33*$E$27^2*Y138*(3*Y138+4*$E$26)/($E$25*$E$26*$E$13*$E$14*$E$16*16*$E$4^2*$E$5^2)</f>
        <v>9.438441626569007</v>
      </c>
    </row>
    <row r="139" spans="1:35" ht="16.5">
      <c r="A139" s="97">
        <v>22</v>
      </c>
      <c r="B139" s="4">
        <v>0.08579211363078798</v>
      </c>
      <c r="C139" s="11">
        <v>189.59314325737907</v>
      </c>
      <c r="D139" s="5">
        <v>-2.4754628285952887</v>
      </c>
      <c r="E139" s="41">
        <f t="shared" si="94"/>
        <v>2.476949031069922</v>
      </c>
      <c r="F139" s="182">
        <f t="shared" si="93"/>
        <v>0.01429868560513133</v>
      </c>
      <c r="G139" s="58">
        <f t="shared" si="88"/>
        <v>31.598857209563175</v>
      </c>
      <c r="H139" s="60">
        <f t="shared" si="89"/>
        <v>0.41257713809921476</v>
      </c>
      <c r="I139" s="60">
        <f t="shared" si="90"/>
        <v>0.4128248385116537</v>
      </c>
      <c r="J139" s="41">
        <f t="shared" si="95"/>
        <v>2.476949031069922</v>
      </c>
      <c r="K139" s="18">
        <f t="shared" si="96"/>
        <v>0.08552612519870345</v>
      </c>
      <c r="L139" s="18">
        <f t="shared" si="97"/>
        <v>10.868058780106127</v>
      </c>
      <c r="M139" s="15">
        <f t="shared" si="98"/>
        <v>2.067942297940034</v>
      </c>
      <c r="N139" s="18">
        <f t="shared" si="99"/>
        <v>718.7939872996438</v>
      </c>
      <c r="O139" s="18">
        <f t="shared" si="100"/>
        <v>640.9624471838302</v>
      </c>
      <c r="P139" s="11">
        <f t="shared" si="101"/>
        <v>9.187070309386506</v>
      </c>
      <c r="Q139" s="83">
        <f t="shared" si="102"/>
        <v>1381.9650319961054</v>
      </c>
      <c r="R139" s="113">
        <f t="shared" si="91"/>
        <v>1.9739953092736178E-05</v>
      </c>
      <c r="S139" s="62">
        <f t="shared" si="92"/>
        <v>0.02727992490740477</v>
      </c>
      <c r="T139" s="24"/>
      <c r="U139" s="54">
        <f t="shared" si="103"/>
        <v>2.6981287633115105</v>
      </c>
      <c r="V139" s="55">
        <f t="shared" si="104"/>
        <v>2.5242249122038234</v>
      </c>
      <c r="W139" s="55">
        <f t="shared" si="105"/>
        <v>2.476949031069922</v>
      </c>
      <c r="X139" s="55">
        <f t="shared" si="106"/>
        <v>2.5633170129331218</v>
      </c>
      <c r="Y139" s="56">
        <f t="shared" si="107"/>
        <v>2.770859835179843</v>
      </c>
      <c r="Z139" s="103">
        <f t="shared" si="108"/>
        <v>650.3623327953292</v>
      </c>
      <c r="AA139" s="103">
        <f t="shared" si="109"/>
        <v>632.6751598931337</v>
      </c>
      <c r="AB139" s="103">
        <f t="shared" si="110"/>
        <v>627.628929082328</v>
      </c>
      <c r="AC139" s="103">
        <f t="shared" si="111"/>
        <v>636.7686853436934</v>
      </c>
      <c r="AD139" s="103">
        <f t="shared" si="112"/>
        <v>657.3771288046668</v>
      </c>
      <c r="AE139" s="51">
        <f t="shared" si="113"/>
        <v>9.718480237441531</v>
      </c>
      <c r="AF139" s="52">
        <f t="shared" si="114"/>
        <v>8.699887645262555</v>
      </c>
      <c r="AG139" s="52">
        <f t="shared" si="115"/>
        <v>8.432324942346323</v>
      </c>
      <c r="AH139" s="52">
        <f t="shared" si="116"/>
        <v>8.92414998303514</v>
      </c>
      <c r="AI139" s="53">
        <f t="shared" si="117"/>
        <v>10.160508738846978</v>
      </c>
    </row>
    <row r="140" spans="1:35" ht="16.5">
      <c r="A140" s="97">
        <v>23</v>
      </c>
      <c r="B140" s="4">
        <v>0.10283443261820402</v>
      </c>
      <c r="C140" s="11">
        <v>181.90473849406033</v>
      </c>
      <c r="D140" s="5">
        <v>-2.629643364752149</v>
      </c>
      <c r="E140" s="41">
        <f t="shared" si="94"/>
        <v>2.6316533104337494</v>
      </c>
      <c r="F140" s="182">
        <f t="shared" si="93"/>
        <v>0.017139072103034007</v>
      </c>
      <c r="G140" s="58">
        <f aca="true" t="shared" si="118" ref="G140:G153">C140*$E$28*(1-$E$32)/$E$29/$E$33</f>
        <v>30.317456415676723</v>
      </c>
      <c r="H140" s="60">
        <f aca="true" t="shared" si="119" ref="H140:H153">-D140*$E$28*(1-$E$32)/$E$29/$E$33</f>
        <v>0.43827389412535817</v>
      </c>
      <c r="I140" s="60">
        <f aca="true" t="shared" si="120" ref="I140:I153">E140*$E$28*(1-$E$32)/$E$29/$E$33</f>
        <v>0.4386088850722915</v>
      </c>
      <c r="J140" s="41">
        <f t="shared" si="95"/>
        <v>2.6316533104337494</v>
      </c>
      <c r="K140" s="18">
        <f t="shared" si="96"/>
        <v>0.1228799918695245</v>
      </c>
      <c r="L140" s="18">
        <f t="shared" si="97"/>
        <v>10.28480117580126</v>
      </c>
      <c r="M140" s="15">
        <f t="shared" si="98"/>
        <v>2.333561782553577</v>
      </c>
      <c r="N140" s="18">
        <f t="shared" si="99"/>
        <v>799.9587131002662</v>
      </c>
      <c r="O140" s="18">
        <f t="shared" si="100"/>
        <v>654.7034679492889</v>
      </c>
      <c r="P140" s="11">
        <f t="shared" si="101"/>
        <v>10.010113929167563</v>
      </c>
      <c r="Q140" s="83">
        <f t="shared" si="102"/>
        <v>1477.413537928947</v>
      </c>
      <c r="R140" s="113">
        <f t="shared" si="91"/>
        <v>1.9739953092736178E-05</v>
      </c>
      <c r="S140" s="62">
        <f t="shared" si="92"/>
        <v>0.029164073937290817</v>
      </c>
      <c r="T140" s="24"/>
      <c r="U140" s="54">
        <f t="shared" si="103"/>
        <v>2.8166694333203464</v>
      </c>
      <c r="V140" s="55">
        <f t="shared" si="104"/>
        <v>2.6684125088446486</v>
      </c>
      <c r="W140" s="55">
        <f t="shared" si="105"/>
        <v>2.6316533104337494</v>
      </c>
      <c r="X140" s="55">
        <f t="shared" si="106"/>
        <v>2.710931239164157</v>
      </c>
      <c r="Y140" s="56">
        <f t="shared" si="107"/>
        <v>2.8967347874522775</v>
      </c>
      <c r="Z140" s="103">
        <f t="shared" si="108"/>
        <v>661.6868117699705</v>
      </c>
      <c r="AA140" s="103">
        <f t="shared" si="109"/>
        <v>647.4333968220152</v>
      </c>
      <c r="AB140" s="103">
        <f t="shared" si="110"/>
        <v>643.7582830496466</v>
      </c>
      <c r="AC140" s="103">
        <f t="shared" si="111"/>
        <v>651.6128043968714</v>
      </c>
      <c r="AD140" s="103">
        <f t="shared" si="112"/>
        <v>669.0260437079405</v>
      </c>
      <c r="AE140" s="51">
        <f t="shared" si="113"/>
        <v>10.443771714149515</v>
      </c>
      <c r="AF140" s="52">
        <f t="shared" si="114"/>
        <v>9.540597482736757</v>
      </c>
      <c r="AG140" s="52">
        <f t="shared" si="115"/>
        <v>9.322738602804478</v>
      </c>
      <c r="AH140" s="52">
        <f t="shared" si="116"/>
        <v>9.7956027470285</v>
      </c>
      <c r="AI140" s="53">
        <f t="shared" si="117"/>
        <v>10.94785909911856</v>
      </c>
    </row>
    <row r="141" spans="1:35" ht="16.5">
      <c r="A141" s="97">
        <v>24</v>
      </c>
      <c r="B141" s="4">
        <v>0.12083971093911572</v>
      </c>
      <c r="C141" s="11">
        <v>172.05837031981866</v>
      </c>
      <c r="D141" s="5">
        <v>-2.797470268727008</v>
      </c>
      <c r="E141" s="41">
        <f t="shared" si="94"/>
        <v>2.8000789524853413</v>
      </c>
      <c r="F141" s="182">
        <f t="shared" si="93"/>
        <v>0.020139951823185953</v>
      </c>
      <c r="G141" s="58">
        <f t="shared" si="118"/>
        <v>28.67639505330311</v>
      </c>
      <c r="H141" s="60">
        <f t="shared" si="119"/>
        <v>0.4662450447878347</v>
      </c>
      <c r="I141" s="60">
        <f t="shared" si="120"/>
        <v>0.46667982541422354</v>
      </c>
      <c r="J141" s="41">
        <f t="shared" si="95"/>
        <v>2.8000789524853413</v>
      </c>
      <c r="K141" s="18">
        <f t="shared" si="96"/>
        <v>0.16967717190644413</v>
      </c>
      <c r="L141" s="18">
        <f t="shared" si="97"/>
        <v>9.580819394465534</v>
      </c>
      <c r="M141" s="15">
        <f t="shared" si="98"/>
        <v>2.640927973790926</v>
      </c>
      <c r="N141" s="18">
        <f t="shared" si="99"/>
        <v>891.9817248766664</v>
      </c>
      <c r="O141" s="18">
        <f t="shared" si="100"/>
        <v>668.8219721595763</v>
      </c>
      <c r="P141" s="11">
        <f t="shared" si="101"/>
        <v>10.949240482041168</v>
      </c>
      <c r="Q141" s="83">
        <f t="shared" si="102"/>
        <v>1584.1443620584469</v>
      </c>
      <c r="R141" s="113">
        <f t="shared" si="91"/>
        <v>1.9739953092736178E-05</v>
      </c>
      <c r="S141" s="62">
        <f t="shared" si="92"/>
        <v>0.031270935399156215</v>
      </c>
      <c r="T141" s="24"/>
      <c r="U141" s="54">
        <f t="shared" si="103"/>
        <v>2.9483395015003233</v>
      </c>
      <c r="V141" s="55">
        <f t="shared" si="104"/>
        <v>2.8266504296891655</v>
      </c>
      <c r="W141" s="55">
        <f t="shared" si="105"/>
        <v>2.8000789524853413</v>
      </c>
      <c r="X141" s="55">
        <f t="shared" si="106"/>
        <v>2.8712670167672605</v>
      </c>
      <c r="Y141" s="56">
        <f t="shared" si="107"/>
        <v>3.033339591264783</v>
      </c>
      <c r="Z141" s="103">
        <f t="shared" si="108"/>
        <v>673.6309437494543</v>
      </c>
      <c r="AA141" s="103">
        <f t="shared" si="109"/>
        <v>662.614974309074</v>
      </c>
      <c r="AB141" s="103">
        <f t="shared" si="110"/>
        <v>660.1354922037931</v>
      </c>
      <c r="AC141" s="103">
        <f t="shared" si="111"/>
        <v>666.7176181810571</v>
      </c>
      <c r="AD141" s="103">
        <f t="shared" si="112"/>
        <v>681.0108323545031</v>
      </c>
      <c r="AE141" s="51">
        <f t="shared" si="113"/>
        <v>11.278830596597576</v>
      </c>
      <c r="AF141" s="52">
        <f t="shared" si="114"/>
        <v>10.505986575245299</v>
      </c>
      <c r="AG141" s="52">
        <f t="shared" si="115"/>
        <v>10.340751609338183</v>
      </c>
      <c r="AH141" s="52">
        <f t="shared" si="116"/>
        <v>10.786272982781</v>
      </c>
      <c r="AI141" s="53">
        <f t="shared" si="117"/>
        <v>11.834360646243784</v>
      </c>
    </row>
    <row r="142" spans="1:35" ht="16.5">
      <c r="A142" s="97">
        <v>25</v>
      </c>
      <c r="B142" s="4">
        <v>0.14004875197477773</v>
      </c>
      <c r="C142" s="11">
        <v>159.30777595121364</v>
      </c>
      <c r="D142" s="5">
        <v>-2.9734757363186137</v>
      </c>
      <c r="E142" s="41">
        <f t="shared" si="94"/>
        <v>2.9767720113245515</v>
      </c>
      <c r="F142" s="182">
        <f t="shared" si="93"/>
        <v>0.023341458662462955</v>
      </c>
      <c r="G142" s="58">
        <f t="shared" si="118"/>
        <v>26.551295991868937</v>
      </c>
      <c r="H142" s="60">
        <f t="shared" si="119"/>
        <v>0.49557928938643564</v>
      </c>
      <c r="I142" s="60">
        <f t="shared" si="120"/>
        <v>0.4961286685540919</v>
      </c>
      <c r="J142" s="41">
        <f t="shared" si="95"/>
        <v>2.976772011324551</v>
      </c>
      <c r="K142" s="18">
        <f t="shared" si="96"/>
        <v>0.22790956255985106</v>
      </c>
      <c r="L142" s="18">
        <f t="shared" si="97"/>
        <v>8.736922842164356</v>
      </c>
      <c r="M142" s="15">
        <f t="shared" si="98"/>
        <v>2.9836947879173117</v>
      </c>
      <c r="N142" s="18">
        <f t="shared" si="99"/>
        <v>992.4496875550492</v>
      </c>
      <c r="O142" s="18">
        <f t="shared" si="100"/>
        <v>682.7293626184353</v>
      </c>
      <c r="P142" s="11">
        <f t="shared" si="101"/>
        <v>11.979631553022333</v>
      </c>
      <c r="Q142" s="83">
        <f t="shared" si="102"/>
        <v>1699.1072089191482</v>
      </c>
      <c r="R142" s="113">
        <f t="shared" si="91"/>
        <v>1.9739953092736178E-05</v>
      </c>
      <c r="S142" s="62">
        <f t="shared" si="92"/>
        <v>0.033540296603593873</v>
      </c>
      <c r="T142" s="24"/>
      <c r="U142" s="54">
        <f t="shared" si="103"/>
        <v>3.0881935287372912</v>
      </c>
      <c r="V142" s="55">
        <f t="shared" si="104"/>
        <v>2.993645553686447</v>
      </c>
      <c r="W142" s="55">
        <f t="shared" si="105"/>
        <v>2.976772011324551</v>
      </c>
      <c r="X142" s="55">
        <f t="shared" si="106"/>
        <v>3.0388670569524145</v>
      </c>
      <c r="Y142" s="56">
        <f t="shared" si="107"/>
        <v>3.1753012216769108</v>
      </c>
      <c r="Z142" s="103">
        <f t="shared" si="108"/>
        <v>685.6430980607734</v>
      </c>
      <c r="AA142" s="103">
        <f t="shared" si="109"/>
        <v>677.5956376524284</v>
      </c>
      <c r="AB142" s="103">
        <f t="shared" si="110"/>
        <v>676.1274479634809</v>
      </c>
      <c r="AC142" s="103">
        <f t="shared" si="111"/>
        <v>681.4821570866126</v>
      </c>
      <c r="AD142" s="103">
        <f t="shared" si="112"/>
        <v>692.7984723288811</v>
      </c>
      <c r="AE142" s="51">
        <f t="shared" si="113"/>
        <v>12.199720460813205</v>
      </c>
      <c r="AF142" s="52">
        <f t="shared" si="114"/>
        <v>11.573327903796894</v>
      </c>
      <c r="AG142" s="52">
        <f t="shared" si="115"/>
        <v>11.463218269042859</v>
      </c>
      <c r="AH142" s="52">
        <f t="shared" si="116"/>
        <v>11.870933250739501</v>
      </c>
      <c r="AI142" s="53">
        <f t="shared" si="117"/>
        <v>12.790957880719212</v>
      </c>
    </row>
    <row r="143" spans="1:35" ht="16.5">
      <c r="A143" s="97">
        <v>26</v>
      </c>
      <c r="B143" s="4">
        <v>0.15801513373855514</v>
      </c>
      <c r="C143" s="11">
        <v>142.17475348390215</v>
      </c>
      <c r="D143" s="5">
        <v>-3.150556107261471</v>
      </c>
      <c r="E143" s="41">
        <f t="shared" si="94"/>
        <v>3.154516217662063</v>
      </c>
      <c r="F143" s="182">
        <f t="shared" si="93"/>
        <v>0.02633585562309252</v>
      </c>
      <c r="G143" s="58">
        <f t="shared" si="118"/>
        <v>23.69579224731703</v>
      </c>
      <c r="H143" s="60">
        <f t="shared" si="119"/>
        <v>0.5250926845435786</v>
      </c>
      <c r="I143" s="60">
        <f t="shared" si="120"/>
        <v>0.5257527029436772</v>
      </c>
      <c r="J143" s="41">
        <f t="shared" si="95"/>
        <v>3.154516217662063</v>
      </c>
      <c r="K143" s="18">
        <f t="shared" si="96"/>
        <v>0.29013587195821405</v>
      </c>
      <c r="L143" s="18">
        <f t="shared" si="97"/>
        <v>7.648322993609291</v>
      </c>
      <c r="M143" s="15">
        <f t="shared" si="98"/>
        <v>3.349654654830169</v>
      </c>
      <c r="N143" s="18">
        <f t="shared" si="99"/>
        <v>1097.3980931473077</v>
      </c>
      <c r="O143" s="18">
        <f t="shared" si="100"/>
        <v>695.7976747057112</v>
      </c>
      <c r="P143" s="11">
        <f t="shared" si="101"/>
        <v>13.056209623527632</v>
      </c>
      <c r="Q143" s="83">
        <f t="shared" si="102"/>
        <v>1817.5400909969442</v>
      </c>
      <c r="R143" s="113">
        <f t="shared" si="91"/>
        <v>1.835733716819129E-05</v>
      </c>
      <c r="S143" s="62">
        <f>Q143*K$33*(A144-A142)/2</f>
        <v>0.03336519626713598</v>
      </c>
      <c r="T143" s="24"/>
      <c r="U143" s="54">
        <f t="shared" si="103"/>
        <v>3.229827718548897</v>
      </c>
      <c r="V143" s="55">
        <f t="shared" si="104"/>
        <v>3.1626733715510107</v>
      </c>
      <c r="W143" s="55">
        <f t="shared" si="105"/>
        <v>3.154516217662063</v>
      </c>
      <c r="X143" s="55">
        <f t="shared" si="106"/>
        <v>3.205806642427481</v>
      </c>
      <c r="Y143" s="56">
        <f t="shared" si="107"/>
        <v>3.3137854243350477</v>
      </c>
      <c r="Z143" s="103">
        <f t="shared" si="108"/>
        <v>697.1569715632884</v>
      </c>
      <c r="AA143" s="103">
        <f t="shared" si="109"/>
        <v>691.7760419340361</v>
      </c>
      <c r="AB143" s="103">
        <f t="shared" si="110"/>
        <v>691.1129413846916</v>
      </c>
      <c r="AC143" s="103">
        <f t="shared" si="111"/>
        <v>695.248054497744</v>
      </c>
      <c r="AD143" s="103">
        <f t="shared" si="112"/>
        <v>703.6943641487958</v>
      </c>
      <c r="AE143" s="51">
        <f t="shared" si="113"/>
        <v>13.16795268911407</v>
      </c>
      <c r="AF143" s="52">
        <f t="shared" si="114"/>
        <v>12.704406911086693</v>
      </c>
      <c r="AG143" s="52">
        <f t="shared" si="115"/>
        <v>12.648649464188521</v>
      </c>
      <c r="AH143" s="52">
        <f t="shared" si="116"/>
        <v>13.001216881227851</v>
      </c>
      <c r="AI143" s="53">
        <f t="shared" si="117"/>
        <v>13.75882217202103</v>
      </c>
    </row>
    <row r="144" spans="1:35" ht="16.5">
      <c r="A144" s="114">
        <v>26.859917</v>
      </c>
      <c r="B144" s="105">
        <v>0.1788023528826681</v>
      </c>
      <c r="C144" s="37">
        <v>125.37108359683027</v>
      </c>
      <c r="D144" s="38">
        <v>-3.247446614903221</v>
      </c>
      <c r="E144" s="42">
        <f t="shared" si="94"/>
        <v>3.2523652620889254</v>
      </c>
      <c r="F144" s="183">
        <f t="shared" si="93"/>
        <v>0.02980039214711135</v>
      </c>
      <c r="G144" s="37">
        <f t="shared" si="118"/>
        <v>20.89518059947171</v>
      </c>
      <c r="H144" s="105">
        <f t="shared" si="119"/>
        <v>0.5412411024838701</v>
      </c>
      <c r="I144" s="105">
        <f t="shared" si="120"/>
        <v>0.5420608770148209</v>
      </c>
      <c r="J144" s="42">
        <f t="shared" si="95"/>
        <v>3.2523652620889254</v>
      </c>
      <c r="K144" s="112">
        <f t="shared" si="96"/>
        <v>0.3714929021168323</v>
      </c>
      <c r="L144" s="112">
        <f t="shared" si="97"/>
        <v>6.873511640834123</v>
      </c>
      <c r="M144" s="106">
        <f t="shared" si="98"/>
        <v>3.5588496304248842</v>
      </c>
      <c r="N144" s="18">
        <f t="shared" si="99"/>
        <v>1156.773369391597</v>
      </c>
      <c r="O144" s="112">
        <f t="shared" si="100"/>
        <v>702.3623389953513</v>
      </c>
      <c r="P144" s="37">
        <f t="shared" si="101"/>
        <v>13.640794138135396</v>
      </c>
      <c r="Q144" s="84">
        <f t="shared" si="102"/>
        <v>1883.5803566984596</v>
      </c>
      <c r="R144" s="107">
        <f>K$33*(A144-A143)/2</f>
        <v>8.487360621823202E-06</v>
      </c>
      <c r="S144" s="115">
        <f>Q144*K$33*(A144-A143)/2</f>
        <v>0.015986625747482205</v>
      </c>
      <c r="T144" s="116"/>
      <c r="U144" s="117">
        <f t="shared" si="103"/>
        <v>3.3001910855679797</v>
      </c>
      <c r="V144" s="118">
        <f t="shared" si="104"/>
        <v>3.2538749129668894</v>
      </c>
      <c r="W144" s="118">
        <f t="shared" si="105"/>
        <v>3.2523652620889254</v>
      </c>
      <c r="X144" s="118">
        <f t="shared" si="106"/>
        <v>3.295723706211554</v>
      </c>
      <c r="Y144" s="119">
        <f t="shared" si="107"/>
        <v>3.3822251252927327</v>
      </c>
      <c r="Z144" s="120">
        <f t="shared" si="108"/>
        <v>702.6497822248133</v>
      </c>
      <c r="AA144" s="120">
        <f t="shared" si="109"/>
        <v>699.0506048135431</v>
      </c>
      <c r="AB144" s="120">
        <f t="shared" si="110"/>
        <v>698.9322314196871</v>
      </c>
      <c r="AC144" s="120">
        <f t="shared" si="111"/>
        <v>702.305349569751</v>
      </c>
      <c r="AD144" s="120">
        <f t="shared" si="112"/>
        <v>708.873726948962</v>
      </c>
      <c r="AE144" s="121">
        <f t="shared" si="113"/>
        <v>13.662294610178256</v>
      </c>
      <c r="AF144" s="122">
        <f t="shared" si="114"/>
        <v>13.335902542025524</v>
      </c>
      <c r="AG144" s="122">
        <f t="shared" si="115"/>
        <v>13.325328474883172</v>
      </c>
      <c r="AH144" s="122">
        <f t="shared" si="116"/>
        <v>13.63064575942556</v>
      </c>
      <c r="AI144" s="123">
        <f t="shared" si="117"/>
        <v>14.249799304164473</v>
      </c>
    </row>
    <row r="145" spans="1:35" ht="26.25" customHeight="1">
      <c r="A145" s="97">
        <v>34.675184</v>
      </c>
      <c r="B145" s="4">
        <v>0.29851883854053085</v>
      </c>
      <c r="C145" s="11">
        <v>99.61570018404724</v>
      </c>
      <c r="D145" s="5">
        <v>-2.59599923610552</v>
      </c>
      <c r="E145" s="41">
        <f t="shared" si="94"/>
        <v>2.6131064905250287</v>
      </c>
      <c r="F145" s="182">
        <f t="shared" si="93"/>
        <v>0.04975313975675514</v>
      </c>
      <c r="G145" s="58">
        <f t="shared" si="118"/>
        <v>16.602616697341208</v>
      </c>
      <c r="H145" s="60">
        <f t="shared" si="119"/>
        <v>0.43266653935092</v>
      </c>
      <c r="I145" s="60">
        <f t="shared" si="120"/>
        <v>0.4355177484208382</v>
      </c>
      <c r="J145" s="41">
        <f t="shared" si="95"/>
        <v>2.6131064905250287</v>
      </c>
      <c r="K145" s="18">
        <f t="shared" si="96"/>
        <v>1.0354939074303253</v>
      </c>
      <c r="L145" s="18">
        <f t="shared" si="97"/>
        <v>9.424938799679362</v>
      </c>
      <c r="M145" s="15">
        <f t="shared" si="98"/>
        <v>2.2742317500639864</v>
      </c>
      <c r="N145" s="18">
        <f t="shared" si="99"/>
        <v>790.0556648661726</v>
      </c>
      <c r="O145" s="18">
        <f t="shared" si="100"/>
        <v>645.3084881400395</v>
      </c>
      <c r="P145" s="11">
        <f t="shared" si="101"/>
        <v>9.420702594420014</v>
      </c>
      <c r="Q145" s="83">
        <f t="shared" si="102"/>
        <v>1457.5195200578057</v>
      </c>
      <c r="R145" s="113">
        <f>K$33*(A146-A145)/2</f>
        <v>3.2059263018850818E-06</v>
      </c>
      <c r="S145" s="62">
        <f>Q145*K$33*(A146-A145)/2</f>
        <v>0.00467270016486424</v>
      </c>
      <c r="T145" s="24"/>
      <c r="U145" s="54">
        <f t="shared" si="103"/>
        <v>2.6145013163929036</v>
      </c>
      <c r="V145" s="55">
        <f t="shared" si="104"/>
        <v>2.596006138523149</v>
      </c>
      <c r="W145" s="55">
        <f t="shared" si="105"/>
        <v>2.6131064905250287</v>
      </c>
      <c r="X145" s="55">
        <f t="shared" si="106"/>
        <v>2.665117279247333</v>
      </c>
      <c r="Y145" s="56">
        <f t="shared" si="107"/>
        <v>2.7500584748702885</v>
      </c>
      <c r="Z145" s="103">
        <f t="shared" si="108"/>
        <v>642.0234162015676</v>
      </c>
      <c r="AA145" s="103">
        <f t="shared" si="109"/>
        <v>640.1381687242856</v>
      </c>
      <c r="AB145" s="103">
        <f t="shared" si="110"/>
        <v>641.8817665804729</v>
      </c>
      <c r="AC145" s="103">
        <f t="shared" si="111"/>
        <v>647.1063097882019</v>
      </c>
      <c r="AD145" s="103">
        <f t="shared" si="112"/>
        <v>655.3927794056692</v>
      </c>
      <c r="AE145" s="51">
        <f t="shared" si="113"/>
        <v>9.221910912952904</v>
      </c>
      <c r="AF145" s="52">
        <f t="shared" si="114"/>
        <v>9.113776397165621</v>
      </c>
      <c r="AG145" s="52">
        <f t="shared" si="115"/>
        <v>9.213734567395518</v>
      </c>
      <c r="AH145" s="52">
        <f t="shared" si="116"/>
        <v>9.520969289652285</v>
      </c>
      <c r="AI145" s="53">
        <f t="shared" si="117"/>
        <v>10.03312180493374</v>
      </c>
    </row>
    <row r="146" spans="1:35" ht="16.5">
      <c r="A146" s="97">
        <v>35</v>
      </c>
      <c r="B146" s="4">
        <v>0.30007010239116205</v>
      </c>
      <c r="C146" s="11">
        <v>102.60201714501216</v>
      </c>
      <c r="D146" s="5">
        <v>-2.645047515651541</v>
      </c>
      <c r="E146" s="41">
        <f t="shared" si="94"/>
        <v>2.662013979377913</v>
      </c>
      <c r="F146" s="182">
        <f t="shared" si="93"/>
        <v>0.050011683731860344</v>
      </c>
      <c r="G146" s="58">
        <f t="shared" si="118"/>
        <v>17.10033619083536</v>
      </c>
      <c r="H146" s="60">
        <f t="shared" si="119"/>
        <v>0.44084125260859014</v>
      </c>
      <c r="I146" s="60">
        <f t="shared" si="120"/>
        <v>0.44366899656298553</v>
      </c>
      <c r="J146" s="41">
        <f t="shared" si="95"/>
        <v>2.662013979377913</v>
      </c>
      <c r="K146" s="18">
        <f t="shared" si="96"/>
        <v>1.0462838323466126</v>
      </c>
      <c r="L146" s="18">
        <f t="shared" si="97"/>
        <v>9.666907087653897</v>
      </c>
      <c r="M146" s="15">
        <f t="shared" si="98"/>
        <v>2.3609813358466716</v>
      </c>
      <c r="N146" s="18">
        <f t="shared" si="99"/>
        <v>816.2695880547823</v>
      </c>
      <c r="O146" s="18">
        <f t="shared" si="100"/>
        <v>650.2919048862329</v>
      </c>
      <c r="P146" s="11">
        <f t="shared" si="101"/>
        <v>9.721264885033387</v>
      </c>
      <c r="Q146" s="83">
        <f t="shared" si="102"/>
        <v>1489.3569300818958</v>
      </c>
      <c r="R146" s="113">
        <f aca="true" t="shared" si="121" ref="R146:R152">K$33*(A147-A145)/2</f>
        <v>1.3075902848253171E-05</v>
      </c>
      <c r="S146" s="62">
        <f>Q146*K$33*(A147-A145)/2</f>
        <v>0.01947468652412346</v>
      </c>
      <c r="T146" s="24"/>
      <c r="U146" s="54">
        <f t="shared" si="103"/>
        <v>2.665208176242868</v>
      </c>
      <c r="V146" s="55">
        <f t="shared" si="104"/>
        <v>2.6450822927076043</v>
      </c>
      <c r="W146" s="55">
        <f t="shared" si="105"/>
        <v>2.662013979377913</v>
      </c>
      <c r="X146" s="55">
        <f t="shared" si="106"/>
        <v>2.715310092114008</v>
      </c>
      <c r="Y146" s="56">
        <f t="shared" si="107"/>
        <v>2.802897027183404</v>
      </c>
      <c r="Z146" s="103">
        <f t="shared" si="108"/>
        <v>647.1153384913692</v>
      </c>
      <c r="AA146" s="103">
        <f t="shared" si="109"/>
        <v>645.1076321002486</v>
      </c>
      <c r="AB146" s="103">
        <f t="shared" si="110"/>
        <v>646.7978510635894</v>
      </c>
      <c r="AC146" s="103">
        <f t="shared" si="111"/>
        <v>652.0389479426344</v>
      </c>
      <c r="AD146" s="103">
        <f t="shared" si="112"/>
        <v>660.3997548333231</v>
      </c>
      <c r="AE146" s="51">
        <f t="shared" si="113"/>
        <v>9.521510461732486</v>
      </c>
      <c r="AF146" s="52">
        <f t="shared" si="114"/>
        <v>9.40204755140691</v>
      </c>
      <c r="AG146" s="52">
        <f t="shared" si="115"/>
        <v>9.502502076150067</v>
      </c>
      <c r="AH146" s="52">
        <f t="shared" si="116"/>
        <v>9.822048311034385</v>
      </c>
      <c r="AI146" s="53">
        <f t="shared" si="117"/>
        <v>10.358216024843081</v>
      </c>
    </row>
    <row r="147" spans="1:35" ht="16.5">
      <c r="A147" s="97">
        <v>36</v>
      </c>
      <c r="B147" s="4">
        <v>0.308070324267387</v>
      </c>
      <c r="C147" s="11">
        <v>112.29085869096748</v>
      </c>
      <c r="D147" s="5">
        <v>-2.8086803817797765</v>
      </c>
      <c r="E147" s="41">
        <f t="shared" si="94"/>
        <v>2.8255252275796097</v>
      </c>
      <c r="F147" s="182">
        <f t="shared" si="93"/>
        <v>0.0513450540445645</v>
      </c>
      <c r="G147" s="58">
        <f t="shared" si="118"/>
        <v>18.715143115161247</v>
      </c>
      <c r="H147" s="60">
        <f t="shared" si="119"/>
        <v>0.4681133969632961</v>
      </c>
      <c r="I147" s="60">
        <f t="shared" si="120"/>
        <v>0.47092087126326826</v>
      </c>
      <c r="J147" s="41">
        <f t="shared" si="95"/>
        <v>2.8255252275796097</v>
      </c>
      <c r="K147" s="18">
        <f t="shared" si="96"/>
        <v>1.102817865306369</v>
      </c>
      <c r="L147" s="18">
        <f t="shared" si="97"/>
        <v>10.623907029722025</v>
      </c>
      <c r="M147" s="15">
        <f t="shared" si="98"/>
        <v>2.6621360050182394</v>
      </c>
      <c r="N147" s="18">
        <f t="shared" si="99"/>
        <v>906.206703988126</v>
      </c>
      <c r="O147" s="18">
        <f t="shared" si="100"/>
        <v>666.1897752869406</v>
      </c>
      <c r="P147" s="11">
        <f t="shared" si="101"/>
        <v>10.75801890131957</v>
      </c>
      <c r="Q147" s="83">
        <f t="shared" si="102"/>
        <v>1597.5433590764328</v>
      </c>
      <c r="R147" s="113">
        <f t="shared" si="121"/>
        <v>1.9739953092736178E-05</v>
      </c>
      <c r="S147" s="62">
        <f>Q147*K$33</f>
        <v>0.03153543097178097</v>
      </c>
      <c r="T147" s="24"/>
      <c r="U147" s="54">
        <f t="shared" si="103"/>
        <v>2.8340599078532684</v>
      </c>
      <c r="V147" s="55">
        <f t="shared" si="104"/>
        <v>2.8089007005605233</v>
      </c>
      <c r="W147" s="55">
        <f t="shared" si="105"/>
        <v>2.8255252275796097</v>
      </c>
      <c r="X147" s="55">
        <f t="shared" si="106"/>
        <v>2.8832108073360665</v>
      </c>
      <c r="Y147" s="56">
        <f t="shared" si="107"/>
        <v>2.9795735247114585</v>
      </c>
      <c r="Z147" s="103">
        <f t="shared" si="108"/>
        <v>663.3015308155577</v>
      </c>
      <c r="AA147" s="103">
        <f t="shared" si="109"/>
        <v>660.9617136978339</v>
      </c>
      <c r="AB147" s="103">
        <f t="shared" si="110"/>
        <v>662.510529998151</v>
      </c>
      <c r="AC147" s="103">
        <f t="shared" si="111"/>
        <v>667.8032046883015</v>
      </c>
      <c r="AD147" s="103">
        <f t="shared" si="112"/>
        <v>676.3718972348582</v>
      </c>
      <c r="AE147" s="51">
        <f t="shared" si="113"/>
        <v>10.552287436056877</v>
      </c>
      <c r="AF147" s="52">
        <f t="shared" si="114"/>
        <v>10.39546982716555</v>
      </c>
      <c r="AG147" s="52">
        <f t="shared" si="115"/>
        <v>10.49896391437013</v>
      </c>
      <c r="AH147" s="52">
        <f t="shared" si="116"/>
        <v>10.861908785550785</v>
      </c>
      <c r="AI147" s="53">
        <f t="shared" si="117"/>
        <v>11.481464543454507</v>
      </c>
    </row>
    <row r="148" spans="1:35" ht="16.5">
      <c r="A148" s="97">
        <v>37</v>
      </c>
      <c r="B148" s="4">
        <v>0.31808362737256246</v>
      </c>
      <c r="C148" s="11">
        <v>117.22272398190874</v>
      </c>
      <c r="D148" s="5">
        <v>-3.044218600350763</v>
      </c>
      <c r="E148" s="41">
        <f t="shared" si="94"/>
        <v>3.0607914141156445</v>
      </c>
      <c r="F148" s="182">
        <f t="shared" si="93"/>
        <v>0.053013937895427084</v>
      </c>
      <c r="G148" s="58">
        <f t="shared" si="118"/>
        <v>19.537120663651457</v>
      </c>
      <c r="H148" s="60">
        <f t="shared" si="119"/>
        <v>0.5073697667251272</v>
      </c>
      <c r="I148" s="60">
        <f t="shared" si="120"/>
        <v>0.5101319023526074</v>
      </c>
      <c r="J148" s="41">
        <f t="shared" si="95"/>
        <v>3.0607914141156445</v>
      </c>
      <c r="K148" s="18">
        <f t="shared" si="96"/>
        <v>1.1756733999932767</v>
      </c>
      <c r="L148" s="18">
        <f t="shared" si="97"/>
        <v>11.411618489927466</v>
      </c>
      <c r="M148" s="15">
        <f t="shared" si="98"/>
        <v>3.127355614307009</v>
      </c>
      <c r="N148" s="18">
        <f t="shared" si="99"/>
        <v>1041.5837976430942</v>
      </c>
      <c r="O148" s="18">
        <f t="shared" si="100"/>
        <v>686.7189985534358</v>
      </c>
      <c r="P148" s="11">
        <f t="shared" si="101"/>
        <v>12.294870634559576</v>
      </c>
      <c r="Q148" s="83">
        <f t="shared" si="102"/>
        <v>1756.3123143353173</v>
      </c>
      <c r="R148" s="113">
        <f t="shared" si="121"/>
        <v>1.9739953092736178E-05</v>
      </c>
      <c r="S148" s="62">
        <f>Q148*K$33</f>
        <v>0.03466952270117408</v>
      </c>
      <c r="T148" s="24"/>
      <c r="U148" s="54">
        <f t="shared" si="103"/>
        <v>3.0701993922593016</v>
      </c>
      <c r="V148" s="55">
        <f t="shared" si="104"/>
        <v>3.0444845818783093</v>
      </c>
      <c r="W148" s="55">
        <f t="shared" si="105"/>
        <v>3.0607914141156445</v>
      </c>
      <c r="X148" s="55">
        <f t="shared" si="106"/>
        <v>3.1184607489140053</v>
      </c>
      <c r="Y148" s="56">
        <f t="shared" si="107"/>
        <v>3.2152677111983223</v>
      </c>
      <c r="Z148" s="103">
        <f t="shared" si="108"/>
        <v>684.1345298813243</v>
      </c>
      <c r="AA148" s="103">
        <f t="shared" si="109"/>
        <v>681.9601082308299</v>
      </c>
      <c r="AB148" s="103">
        <f t="shared" si="110"/>
        <v>683.3415492862965</v>
      </c>
      <c r="AC148" s="103">
        <f t="shared" si="111"/>
        <v>688.1568103575997</v>
      </c>
      <c r="AD148" s="103">
        <f t="shared" si="112"/>
        <v>696.0019950111284</v>
      </c>
      <c r="AE148" s="51">
        <f t="shared" si="113"/>
        <v>12.079276227011396</v>
      </c>
      <c r="AF148" s="52">
        <f t="shared" si="114"/>
        <v>11.908157671092825</v>
      </c>
      <c r="AG148" s="52">
        <f t="shared" si="115"/>
        <v>12.016534005250353</v>
      </c>
      <c r="AH148" s="52">
        <f t="shared" si="116"/>
        <v>12.40362001275223</v>
      </c>
      <c r="AI148" s="53">
        <f t="shared" si="117"/>
        <v>13.06676525669107</v>
      </c>
    </row>
    <row r="149" spans="1:35" ht="16.5">
      <c r="A149" s="97">
        <v>38</v>
      </c>
      <c r="B149" s="4">
        <v>0.32961318487580193</v>
      </c>
      <c r="C149" s="11">
        <v>117.48736335323522</v>
      </c>
      <c r="D149" s="5">
        <v>-3.2771344921917653</v>
      </c>
      <c r="E149" s="41">
        <f t="shared" si="94"/>
        <v>3.2936689772284264</v>
      </c>
      <c r="F149" s="182">
        <f t="shared" si="93"/>
        <v>0.05493553081263366</v>
      </c>
      <c r="G149" s="58">
        <f t="shared" si="118"/>
        <v>19.581227225539205</v>
      </c>
      <c r="H149" s="60">
        <f t="shared" si="119"/>
        <v>0.5461890820319609</v>
      </c>
      <c r="I149" s="60">
        <f t="shared" si="120"/>
        <v>0.5489448295380711</v>
      </c>
      <c r="J149" s="41">
        <f t="shared" si="95"/>
        <v>3.2936689772284264</v>
      </c>
      <c r="K149" s="18">
        <f t="shared" si="96"/>
        <v>1.2624471688836418</v>
      </c>
      <c r="L149" s="18">
        <f t="shared" si="97"/>
        <v>11.980404601881425</v>
      </c>
      <c r="M149" s="15">
        <f t="shared" si="98"/>
        <v>3.624216453499379</v>
      </c>
      <c r="N149" s="18">
        <f t="shared" si="99"/>
        <v>1182.1690600068641</v>
      </c>
      <c r="O149" s="18">
        <f t="shared" si="100"/>
        <v>705.0419480259405</v>
      </c>
      <c r="P149" s="11">
        <f t="shared" si="101"/>
        <v>13.892321843492613</v>
      </c>
      <c r="Q149" s="83">
        <f t="shared" si="102"/>
        <v>1917.9703981005616</v>
      </c>
      <c r="R149" s="113">
        <f t="shared" si="121"/>
        <v>1.9739953092736178E-05</v>
      </c>
      <c r="S149" s="62">
        <f>Q149*K$33</f>
        <v>0.03786064569176162</v>
      </c>
      <c r="T149" s="24"/>
      <c r="U149" s="54">
        <f t="shared" si="103"/>
        <v>3.300100783103586</v>
      </c>
      <c r="V149" s="55">
        <f t="shared" si="104"/>
        <v>3.2772674653532907</v>
      </c>
      <c r="W149" s="55">
        <f t="shared" si="105"/>
        <v>3.2936689772284264</v>
      </c>
      <c r="X149" s="55">
        <f t="shared" si="106"/>
        <v>3.3487288715156094</v>
      </c>
      <c r="Y149" s="56">
        <f t="shared" si="107"/>
        <v>3.440591694688423</v>
      </c>
      <c r="Z149" s="103">
        <f t="shared" si="108"/>
        <v>702.6428256559822</v>
      </c>
      <c r="AA149" s="103">
        <f t="shared" si="109"/>
        <v>700.876249755676</v>
      </c>
      <c r="AB149" s="103">
        <f t="shared" si="110"/>
        <v>702.1467373626016</v>
      </c>
      <c r="AC149" s="103">
        <f t="shared" si="111"/>
        <v>706.3552293556407</v>
      </c>
      <c r="AD149" s="103">
        <f t="shared" si="112"/>
        <v>713.188697999802</v>
      </c>
      <c r="AE149" s="51">
        <f t="shared" si="113"/>
        <v>13.661654515250868</v>
      </c>
      <c r="AF149" s="52">
        <f t="shared" si="114"/>
        <v>13.500271760185539</v>
      </c>
      <c r="AG149" s="52">
        <f t="shared" si="115"/>
        <v>13.616101142493374</v>
      </c>
      <c r="AH149" s="52">
        <f t="shared" si="116"/>
        <v>14.008455955317613</v>
      </c>
      <c r="AI149" s="53">
        <f t="shared" si="117"/>
        <v>14.675125844215678</v>
      </c>
    </row>
    <row r="150" spans="1:35" ht="16.5">
      <c r="A150" s="97">
        <v>39</v>
      </c>
      <c r="B150" s="4">
        <v>0.34668840356024333</v>
      </c>
      <c r="C150" s="11">
        <v>113.34459376401105</v>
      </c>
      <c r="D150" s="5">
        <v>-3.5029574480190733</v>
      </c>
      <c r="E150" s="41">
        <f t="shared" si="94"/>
        <v>3.5200715520846235</v>
      </c>
      <c r="F150" s="182">
        <f t="shared" si="93"/>
        <v>0.05778140059337389</v>
      </c>
      <c r="G150" s="58">
        <f t="shared" si="118"/>
        <v>18.890765627335178</v>
      </c>
      <c r="H150" s="60">
        <f t="shared" si="119"/>
        <v>0.5838262413365123</v>
      </c>
      <c r="I150" s="60">
        <f t="shared" si="120"/>
        <v>0.5866785920141039</v>
      </c>
      <c r="J150" s="41">
        <f t="shared" si="95"/>
        <v>3.5200715520846235</v>
      </c>
      <c r="K150" s="18">
        <f t="shared" si="96"/>
        <v>1.396634261541649</v>
      </c>
      <c r="L150" s="18">
        <f t="shared" si="97"/>
        <v>12.557702356771557</v>
      </c>
      <c r="M150" s="15">
        <f t="shared" si="98"/>
        <v>4.1409055160937465</v>
      </c>
      <c r="N150" s="18">
        <f t="shared" si="99"/>
        <v>1324.7767569909252</v>
      </c>
      <c r="O150" s="18">
        <f t="shared" si="100"/>
        <v>721.2489244078465</v>
      </c>
      <c r="P150" s="11">
        <f t="shared" si="101"/>
        <v>15.518523836809663</v>
      </c>
      <c r="Q150" s="83">
        <f t="shared" si="102"/>
        <v>2079.6394473699884</v>
      </c>
      <c r="R150" s="113">
        <f t="shared" si="121"/>
        <v>1.9739953092736178E-05</v>
      </c>
      <c r="S150" s="62">
        <f>Q150*K$33</f>
        <v>0.041051985140887357</v>
      </c>
      <c r="T150" s="24"/>
      <c r="U150" s="54">
        <f t="shared" si="103"/>
        <v>3.5200289033308496</v>
      </c>
      <c r="V150" s="55">
        <f t="shared" si="104"/>
        <v>3.5029574547186892</v>
      </c>
      <c r="W150" s="55">
        <f t="shared" si="105"/>
        <v>3.5200715520846235</v>
      </c>
      <c r="X150" s="55">
        <f t="shared" si="106"/>
        <v>3.570879707713944</v>
      </c>
      <c r="Y150" s="56">
        <f t="shared" si="107"/>
        <v>3.653976654970931</v>
      </c>
      <c r="Z150" s="103">
        <f t="shared" si="108"/>
        <v>718.9161113436105</v>
      </c>
      <c r="AA150" s="103">
        <f t="shared" si="109"/>
        <v>717.6990794438682</v>
      </c>
      <c r="AB150" s="103">
        <f t="shared" si="110"/>
        <v>718.9191424589221</v>
      </c>
      <c r="AC150" s="103">
        <f t="shared" si="111"/>
        <v>722.4975216947438</v>
      </c>
      <c r="AD150" s="103">
        <f t="shared" si="112"/>
        <v>728.2127670980881</v>
      </c>
      <c r="AE150" s="51">
        <f t="shared" si="113"/>
        <v>15.263777943154498</v>
      </c>
      <c r="AF150" s="52">
        <f t="shared" si="114"/>
        <v>15.136322459633684</v>
      </c>
      <c r="AG150" s="52">
        <f t="shared" si="115"/>
        <v>15.26409701099945</v>
      </c>
      <c r="AH150" s="52">
        <f t="shared" si="116"/>
        <v>15.64651610047798</v>
      </c>
      <c r="AI150" s="53">
        <f t="shared" si="117"/>
        <v>16.2819056697827</v>
      </c>
    </row>
    <row r="151" spans="1:35" ht="16.5">
      <c r="A151" s="97">
        <v>40</v>
      </c>
      <c r="B151" s="4">
        <v>0.3614320987577031</v>
      </c>
      <c r="C151" s="11">
        <v>104.86769208164397</v>
      </c>
      <c r="D151" s="5">
        <v>-3.738026888900708</v>
      </c>
      <c r="E151" s="41">
        <f t="shared" si="94"/>
        <v>3.755459783323089</v>
      </c>
      <c r="F151" s="182">
        <f t="shared" si="93"/>
        <v>0.06023868312628385</v>
      </c>
      <c r="G151" s="58">
        <f t="shared" si="118"/>
        <v>17.477948680273997</v>
      </c>
      <c r="H151" s="60">
        <f t="shared" si="119"/>
        <v>0.6230044814834512</v>
      </c>
      <c r="I151" s="60">
        <f t="shared" si="120"/>
        <v>0.6259099638871815</v>
      </c>
      <c r="J151" s="41">
        <f t="shared" si="95"/>
        <v>3.7554597833230887</v>
      </c>
      <c r="K151" s="18">
        <f t="shared" si="96"/>
        <v>1.5179501195814264</v>
      </c>
      <c r="L151" s="18">
        <f t="shared" si="97"/>
        <v>12.796633830611809</v>
      </c>
      <c r="M151" s="15">
        <f t="shared" si="98"/>
        <v>4.715312061472833</v>
      </c>
      <c r="N151" s="18">
        <f t="shared" si="99"/>
        <v>1478.9099746244012</v>
      </c>
      <c r="O151" s="18">
        <f t="shared" si="100"/>
        <v>736.7004933191807</v>
      </c>
      <c r="P151" s="11">
        <f t="shared" si="101"/>
        <v>17.29034481071576</v>
      </c>
      <c r="Q151" s="83">
        <f t="shared" si="102"/>
        <v>2251.930708765964</v>
      </c>
      <c r="R151" s="113">
        <f t="shared" si="121"/>
        <v>1.9739953092736178E-05</v>
      </c>
      <c r="S151" s="62">
        <f>Q151*K$33</f>
        <v>0.044453006559132265</v>
      </c>
      <c r="T151" s="24"/>
      <c r="U151" s="54">
        <f t="shared" si="103"/>
        <v>3.748475670627787</v>
      </c>
      <c r="V151" s="55">
        <f t="shared" si="104"/>
        <v>3.7382503375877305</v>
      </c>
      <c r="W151" s="55">
        <f t="shared" si="105"/>
        <v>3.7554597833230887</v>
      </c>
      <c r="X151" s="55">
        <f t="shared" si="106"/>
        <v>3.799731259751855</v>
      </c>
      <c r="Y151" s="56">
        <f t="shared" si="107"/>
        <v>3.870136169827843</v>
      </c>
      <c r="Z151" s="103">
        <f t="shared" si="108"/>
        <v>734.5135548669309</v>
      </c>
      <c r="AA151" s="103">
        <f t="shared" si="109"/>
        <v>733.841675266263</v>
      </c>
      <c r="AB151" s="103">
        <f t="shared" si="110"/>
        <v>734.9711058669212</v>
      </c>
      <c r="AC151" s="103">
        <f t="shared" si="111"/>
        <v>737.8461298288516</v>
      </c>
      <c r="AD151" s="103">
        <f t="shared" si="112"/>
        <v>742.3300007669367</v>
      </c>
      <c r="AE151" s="51">
        <f t="shared" si="113"/>
        <v>17.019474164504448</v>
      </c>
      <c r="AF151" s="52">
        <f t="shared" si="114"/>
        <v>16.938895127629984</v>
      </c>
      <c r="AG151" s="52">
        <f t="shared" si="115"/>
        <v>17.074618690243998</v>
      </c>
      <c r="AH151" s="52">
        <f t="shared" si="116"/>
        <v>17.426200807067396</v>
      </c>
      <c r="AI151" s="53">
        <f t="shared" si="117"/>
        <v>17.99253526413298</v>
      </c>
    </row>
    <row r="152" spans="1:35" ht="16.5">
      <c r="A152" s="97">
        <v>41</v>
      </c>
      <c r="B152" s="4">
        <v>0.37840688067308115</v>
      </c>
      <c r="C152" s="11">
        <v>92.11191254384362</v>
      </c>
      <c r="D152" s="5">
        <v>-3.9803454353556824</v>
      </c>
      <c r="E152" s="41">
        <f t="shared" si="94"/>
        <v>3.9982923294948742</v>
      </c>
      <c r="F152" s="182">
        <f t="shared" si="93"/>
        <v>0.06306781344551353</v>
      </c>
      <c r="G152" s="58">
        <f t="shared" si="118"/>
        <v>15.351985423973934</v>
      </c>
      <c r="H152" s="60">
        <f t="shared" si="119"/>
        <v>0.6633909058926137</v>
      </c>
      <c r="I152" s="60">
        <f t="shared" si="120"/>
        <v>0.6663820549158124</v>
      </c>
      <c r="J152" s="41">
        <f t="shared" si="95"/>
        <v>3.9982923294948747</v>
      </c>
      <c r="K152" s="18">
        <f t="shared" si="96"/>
        <v>1.6638804191030014</v>
      </c>
      <c r="L152" s="18">
        <f t="shared" si="97"/>
        <v>13.001445715455898</v>
      </c>
      <c r="M152" s="15">
        <f t="shared" si="98"/>
        <v>5.346469895958093</v>
      </c>
      <c r="N152" s="18">
        <f t="shared" si="99"/>
        <v>1643.8489188583405</v>
      </c>
      <c r="O152" s="18">
        <f t="shared" si="100"/>
        <v>751.3851988255306</v>
      </c>
      <c r="P152" s="11">
        <f t="shared" si="101"/>
        <v>19.21113746373134</v>
      </c>
      <c r="Q152" s="83">
        <f t="shared" si="102"/>
        <v>2434.457051178119</v>
      </c>
      <c r="R152" s="113">
        <f t="shared" si="121"/>
        <v>1.8595322042676323E-05</v>
      </c>
      <c r="S152" s="62">
        <f>Q152*K$33*(A153-A151)/2</f>
        <v>0.04526951286572128</v>
      </c>
      <c r="T152" s="24"/>
      <c r="U152" s="54">
        <f t="shared" si="103"/>
        <v>3.984629770301268</v>
      </c>
      <c r="V152" s="55">
        <f t="shared" si="104"/>
        <v>3.9815232779403895</v>
      </c>
      <c r="W152" s="55">
        <f t="shared" si="105"/>
        <v>3.9982923294948747</v>
      </c>
      <c r="X152" s="55">
        <f t="shared" si="106"/>
        <v>4.034689111235242</v>
      </c>
      <c r="Y152" s="56">
        <f t="shared" si="107"/>
        <v>4.090189681353325</v>
      </c>
      <c r="Z152" s="103">
        <f t="shared" si="108"/>
        <v>749.3991737239274</v>
      </c>
      <c r="AA152" s="103">
        <f t="shared" si="109"/>
        <v>749.2108967368829</v>
      </c>
      <c r="AB152" s="103">
        <f t="shared" si="110"/>
        <v>750.2249431153834</v>
      </c>
      <c r="AC152" s="103">
        <f t="shared" si="111"/>
        <v>752.4067628181398</v>
      </c>
      <c r="AD152" s="103">
        <f t="shared" si="112"/>
        <v>755.6842177333192</v>
      </c>
      <c r="AE152" s="51">
        <f t="shared" si="113"/>
        <v>18.932431682990362</v>
      </c>
      <c r="AF152" s="52">
        <f t="shared" si="114"/>
        <v>18.906620830079152</v>
      </c>
      <c r="AG152" s="52">
        <f t="shared" si="115"/>
        <v>19.046154221969473</v>
      </c>
      <c r="AH152" s="52">
        <f t="shared" si="116"/>
        <v>19.350736644488556</v>
      </c>
      <c r="AI152" s="53">
        <f t="shared" si="117"/>
        <v>19.819743939129154</v>
      </c>
    </row>
    <row r="153" spans="1:35" ht="16.5">
      <c r="A153" s="114">
        <v>41.8840289999999</v>
      </c>
      <c r="B153" s="105">
        <v>0.39775411535406313</v>
      </c>
      <c r="C153" s="37">
        <v>75.17589265268103</v>
      </c>
      <c r="D153" s="38">
        <v>-4.1237543798269485</v>
      </c>
      <c r="E153" s="42">
        <f t="shared" si="94"/>
        <v>4.1428925307595215</v>
      </c>
      <c r="F153" s="183">
        <f t="shared" si="93"/>
        <v>0.06629235255901052</v>
      </c>
      <c r="G153" s="37">
        <f t="shared" si="118"/>
        <v>12.529315442113505</v>
      </c>
      <c r="H153" s="105">
        <f t="shared" si="119"/>
        <v>0.6872923966378248</v>
      </c>
      <c r="I153" s="105">
        <f t="shared" si="120"/>
        <v>0.6904820884599202</v>
      </c>
      <c r="J153" s="42">
        <f t="shared" si="95"/>
        <v>4.1428925307595215</v>
      </c>
      <c r="K153" s="112">
        <f t="shared" si="96"/>
        <v>1.8383721198899863</v>
      </c>
      <c r="L153" s="112">
        <f t="shared" si="97"/>
        <v>13.295521540063119</v>
      </c>
      <c r="M153" s="106">
        <f t="shared" si="98"/>
        <v>5.738669019121588</v>
      </c>
      <c r="N153" s="112">
        <f t="shared" si="99"/>
        <v>1744.793677406291</v>
      </c>
      <c r="O153" s="112">
        <f t="shared" si="100"/>
        <v>759.4558783858395</v>
      </c>
      <c r="P153" s="37">
        <f t="shared" si="101"/>
        <v>20.37957271296157</v>
      </c>
      <c r="Q153" s="84">
        <f t="shared" si="102"/>
        <v>2545.5016911841662</v>
      </c>
      <c r="R153" s="107">
        <f>K$33*(A153-A152)/2</f>
        <v>8.725345496308236E-06</v>
      </c>
      <c r="S153" s="115">
        <f>Q153*K$33*(A153-A152)/2</f>
        <v>0.02221038171701876</v>
      </c>
      <c r="T153" s="116"/>
      <c r="U153" s="117">
        <f t="shared" si="103"/>
        <v>4.1242180497491105</v>
      </c>
      <c r="V153" s="118">
        <f t="shared" si="104"/>
        <v>4.127173312707838</v>
      </c>
      <c r="W153" s="118">
        <f t="shared" si="105"/>
        <v>4.1428925307595215</v>
      </c>
      <c r="X153" s="118">
        <f t="shared" si="106"/>
        <v>4.171231404125414</v>
      </c>
      <c r="Y153" s="119">
        <f t="shared" si="107"/>
        <v>4.211935216636755</v>
      </c>
      <c r="Z153" s="120">
        <f t="shared" si="108"/>
        <v>757.664695746164</v>
      </c>
      <c r="AA153" s="120">
        <f t="shared" si="109"/>
        <v>757.8356701885554</v>
      </c>
      <c r="AB153" s="120">
        <f t="shared" si="110"/>
        <v>758.7423661560729</v>
      </c>
      <c r="AC153" s="120">
        <f t="shared" si="111"/>
        <v>760.3654619189044</v>
      </c>
      <c r="AD153" s="120">
        <f t="shared" si="112"/>
        <v>762.6711979195004</v>
      </c>
      <c r="AE153" s="121">
        <f t="shared" si="113"/>
        <v>20.110022433252993</v>
      </c>
      <c r="AF153" s="122">
        <f t="shared" si="114"/>
        <v>20.135329911753757</v>
      </c>
      <c r="AG153" s="122">
        <f t="shared" si="115"/>
        <v>20.2702041555531</v>
      </c>
      <c r="AH153" s="122">
        <f t="shared" si="116"/>
        <v>20.51447326400652</v>
      </c>
      <c r="AI153" s="123">
        <f t="shared" si="117"/>
        <v>20.867833800241467</v>
      </c>
    </row>
    <row r="154" spans="2:19" ht="7.5" customHeight="1">
      <c r="B154" s="4"/>
      <c r="E154" s="27"/>
      <c r="G154" s="27"/>
      <c r="H154" s="27"/>
      <c r="I154" s="27"/>
      <c r="J154" s="27"/>
      <c r="L154" s="27"/>
      <c r="M154" s="27"/>
      <c r="N154" s="18"/>
      <c r="O154" s="27"/>
      <c r="P154" s="27"/>
      <c r="S154" s="2"/>
    </row>
    <row r="155" spans="2:19" ht="16.5">
      <c r="B155" s="4"/>
      <c r="E155" s="27"/>
      <c r="G155" s="27"/>
      <c r="H155" s="27"/>
      <c r="I155" s="27"/>
      <c r="J155" s="66" t="s">
        <v>135</v>
      </c>
      <c r="K155" s="18">
        <f aca="true" t="shared" si="122" ref="K155:Q155">AVERAGE(K42:K153)</f>
        <v>54.440016961535854</v>
      </c>
      <c r="L155" s="18">
        <f t="shared" si="122"/>
        <v>361.5977726937209</v>
      </c>
      <c r="M155" s="18">
        <f t="shared" si="122"/>
        <v>3.672878230049502</v>
      </c>
      <c r="N155" s="18">
        <f t="shared" si="122"/>
        <v>1547.9435597638387</v>
      </c>
      <c r="O155" s="18">
        <f t="shared" si="122"/>
        <v>702.6461613475489</v>
      </c>
      <c r="P155" s="18">
        <f t="shared" si="122"/>
        <v>19.35419843242209</v>
      </c>
      <c r="Q155" s="18">
        <f t="shared" si="122"/>
        <v>2689.6545874291146</v>
      </c>
      <c r="S155" s="24"/>
    </row>
    <row r="156" spans="2:19" ht="16.5">
      <c r="B156" s="4"/>
      <c r="E156" s="27"/>
      <c r="G156" s="27"/>
      <c r="H156" s="27"/>
      <c r="I156" s="27"/>
      <c r="J156" s="10" t="s">
        <v>139</v>
      </c>
      <c r="K156" s="25">
        <f aca="true" t="shared" si="123" ref="K156:Q156">K155/$Q$155</f>
        <v>0.020240523528923436</v>
      </c>
      <c r="L156" s="25">
        <f t="shared" si="123"/>
        <v>0.13444022677995665</v>
      </c>
      <c r="M156" s="25">
        <f t="shared" si="123"/>
        <v>0.0013655575876604267</v>
      </c>
      <c r="N156" s="25">
        <f t="shared" si="123"/>
        <v>0.575517602519894</v>
      </c>
      <c r="O156" s="25">
        <f t="shared" si="123"/>
        <v>0.26124029629364703</v>
      </c>
      <c r="P156" s="25">
        <f t="shared" si="123"/>
        <v>0.00719579328991893</v>
      </c>
      <c r="Q156" s="25">
        <f t="shared" si="123"/>
        <v>1</v>
      </c>
      <c r="R156" s="25"/>
      <c r="S156" s="2"/>
    </row>
    <row r="157" spans="2:19" ht="7.5" customHeight="1">
      <c r="B157" s="4"/>
      <c r="E157" s="27"/>
      <c r="G157" s="27"/>
      <c r="H157" s="28"/>
      <c r="I157" s="28"/>
      <c r="J157" s="27"/>
      <c r="L157" s="27"/>
      <c r="M157" s="27"/>
      <c r="N157" s="27"/>
      <c r="O157" s="27"/>
      <c r="P157" s="27"/>
      <c r="S157"/>
    </row>
    <row r="158" spans="2:30" ht="16.5">
      <c r="B158" s="4"/>
      <c r="E158" s="27"/>
      <c r="G158" s="27"/>
      <c r="H158" s="28"/>
      <c r="I158" s="28"/>
      <c r="J158" s="28"/>
      <c r="L158" s="27"/>
      <c r="M158" s="27"/>
      <c r="N158" s="27"/>
      <c r="O158" s="27"/>
      <c r="P158" s="27" t="s">
        <v>40</v>
      </c>
      <c r="Q158" s="18">
        <f>MAX(Q42:Q104)</f>
        <v>3668.3293580495783</v>
      </c>
      <c r="S158" s="15"/>
      <c r="T158"/>
      <c r="AD158" s="26"/>
    </row>
    <row r="159" spans="2:77" ht="7.5" customHeight="1">
      <c r="B159" s="4"/>
      <c r="E159" s="27"/>
      <c r="G159" s="27"/>
      <c r="H159" s="28"/>
      <c r="I159" s="28"/>
      <c r="J159" s="27"/>
      <c r="L159" s="27"/>
      <c r="M159" s="27"/>
      <c r="N159" s="27"/>
      <c r="O159" s="27"/>
      <c r="P159" s="27"/>
      <c r="S159"/>
      <c r="BY159"/>
    </row>
    <row r="160" spans="5:19" ht="16.5">
      <c r="E160" s="27"/>
      <c r="G160" s="27"/>
      <c r="H160" s="28"/>
      <c r="I160" s="28"/>
      <c r="J160" s="66" t="s">
        <v>140</v>
      </c>
      <c r="K160" s="4">
        <f aca="true" t="shared" si="124" ref="K160:Q160">K42*$R42+K43*$R43+SUM(K44:K103)*$R103+K104*$R104+K105*$R105+K106*$R106+K107*$R107+SUM(K108:K114)*$R114+K115*$R115+K116*$R116+K117*$R117+K118*$R118+SUM(K119:K142)*$R142+K143*$R143+K144*$R144+K145*$R145+K146*$R146+SUM(K147:K151)*$R151+K152*$R152+K153*$R153</f>
        <v>0.09098068935449173</v>
      </c>
      <c r="L160" s="4">
        <f t="shared" si="124"/>
        <v>0.605693631247353</v>
      </c>
      <c r="M160" s="4">
        <f t="shared" si="124"/>
        <v>0.0059546025815414025</v>
      </c>
      <c r="N160" s="4">
        <f t="shared" si="124"/>
        <v>2.5488981924671723</v>
      </c>
      <c r="O160" s="4">
        <f t="shared" si="124"/>
        <v>1.2105546449329703</v>
      </c>
      <c r="P160" s="4">
        <f t="shared" si="124"/>
        <v>0.032002976681042676</v>
      </c>
      <c r="Q160" s="4">
        <f t="shared" si="124"/>
        <v>4.494084737264572</v>
      </c>
      <c r="R160" s="4" t="s">
        <v>149</v>
      </c>
      <c r="S160" s="138">
        <f>SUM(S42:S153)</f>
        <v>4.494084737264572</v>
      </c>
    </row>
    <row r="161" spans="5:19" ht="16.5">
      <c r="E161" s="27"/>
      <c r="G161" s="27"/>
      <c r="H161" s="28"/>
      <c r="I161" s="28"/>
      <c r="J161" s="10" t="s">
        <v>138</v>
      </c>
      <c r="K161" s="25">
        <f aca="true" t="shared" si="125" ref="K161:Q161">K160/$Q160</f>
        <v>0.02024454247604357</v>
      </c>
      <c r="L161" s="25">
        <f t="shared" si="125"/>
        <v>0.13477574782357626</v>
      </c>
      <c r="M161" s="25">
        <f t="shared" si="125"/>
        <v>0.0013249867169095276</v>
      </c>
      <c r="N161" s="25">
        <f t="shared" si="125"/>
        <v>0.5671673636529199</v>
      </c>
      <c r="O161" s="25">
        <f t="shared" si="125"/>
        <v>0.26936622598482696</v>
      </c>
      <c r="P161" s="25">
        <f t="shared" si="125"/>
        <v>0.0071211333457237</v>
      </c>
      <c r="Q161" s="25">
        <f t="shared" si="125"/>
        <v>1</v>
      </c>
      <c r="S161"/>
    </row>
    <row r="162" spans="5:18" ht="16.5">
      <c r="E162" s="27"/>
      <c r="G162" s="27"/>
      <c r="H162" s="28"/>
      <c r="I162" s="28"/>
      <c r="J162" s="27"/>
      <c r="L162" s="27"/>
      <c r="M162" s="27"/>
      <c r="N162" s="27"/>
      <c r="O162" s="27"/>
      <c r="P162" s="2"/>
      <c r="Q162" s="31"/>
      <c r="R162" s="31"/>
    </row>
    <row r="163" spans="5:18" ht="16.5">
      <c r="E163" s="27"/>
      <c r="G163" s="27"/>
      <c r="H163" s="28"/>
      <c r="I163" s="28"/>
      <c r="J163" s="27"/>
      <c r="L163" s="27"/>
      <c r="M163" s="27"/>
      <c r="N163" s="27"/>
      <c r="O163" s="27"/>
      <c r="P163" s="2"/>
      <c r="Q163" s="31"/>
      <c r="R163" s="31"/>
    </row>
    <row r="164" spans="5:18" ht="16.5">
      <c r="E164" s="27"/>
      <c r="G164" s="27"/>
      <c r="H164" s="28"/>
      <c r="I164" s="28"/>
      <c r="J164" s="27"/>
      <c r="L164" s="27"/>
      <c r="M164" s="27"/>
      <c r="N164" s="27"/>
      <c r="O164" s="27"/>
      <c r="P164" s="2"/>
      <c r="Q164" s="31"/>
      <c r="R164" s="31"/>
    </row>
    <row r="165" spans="5:18" ht="16.5">
      <c r="E165" s="27"/>
      <c r="G165" s="27"/>
      <c r="H165" s="28"/>
      <c r="I165" s="28"/>
      <c r="J165" s="27"/>
      <c r="L165" s="27"/>
      <c r="M165" s="27"/>
      <c r="N165" s="27"/>
      <c r="O165" s="27"/>
      <c r="P165" s="2"/>
      <c r="Q165" s="31"/>
      <c r="R165" s="31"/>
    </row>
    <row r="166" spans="5:18" ht="16.5">
      <c r="E166" s="27"/>
      <c r="G166" s="27"/>
      <c r="H166" s="28"/>
      <c r="I166" s="28"/>
      <c r="J166" s="27"/>
      <c r="L166" s="27"/>
      <c r="M166" s="27"/>
      <c r="N166" s="27"/>
      <c r="O166" s="27"/>
      <c r="P166" s="2"/>
      <c r="Q166" s="31"/>
      <c r="R166" s="31"/>
    </row>
    <row r="167" spans="5:15" ht="16.5">
      <c r="E167" s="27"/>
      <c r="G167" s="27"/>
      <c r="H167" s="28"/>
      <c r="I167" s="28"/>
      <c r="J167" s="27"/>
      <c r="L167" s="27"/>
      <c r="M167" s="27"/>
      <c r="N167" s="27"/>
      <c r="O167" s="27"/>
    </row>
    <row r="168" spans="5:15" ht="16.5">
      <c r="E168" s="27"/>
      <c r="G168" s="27"/>
      <c r="H168" s="28"/>
      <c r="I168" s="28"/>
      <c r="J168" s="27"/>
      <c r="L168" s="27"/>
      <c r="M168" s="27"/>
      <c r="N168" s="27"/>
      <c r="O168" s="27"/>
    </row>
    <row r="169" spans="5:15" ht="16.5">
      <c r="E169" s="27"/>
      <c r="G169" s="27"/>
      <c r="H169" s="28"/>
      <c r="I169" s="28"/>
      <c r="J169" s="27"/>
      <c r="L169" s="27"/>
      <c r="M169" s="27"/>
      <c r="N169" s="27"/>
      <c r="O169" s="27"/>
    </row>
    <row r="170" spans="5:15" ht="16.5">
      <c r="E170" s="27"/>
      <c r="G170" s="27"/>
      <c r="H170" s="28"/>
      <c r="I170" s="28"/>
      <c r="J170" s="27"/>
      <c r="L170" s="27"/>
      <c r="M170" s="27"/>
      <c r="N170" s="27"/>
      <c r="O170" s="27"/>
    </row>
    <row r="171" spans="5:15" ht="16.5">
      <c r="E171" s="27"/>
      <c r="G171" s="27"/>
      <c r="H171" s="28"/>
      <c r="I171" s="28"/>
      <c r="J171" s="27"/>
      <c r="L171" s="27"/>
      <c r="M171" s="27"/>
      <c r="N171" s="27"/>
      <c r="O171" s="27"/>
    </row>
    <row r="172" spans="5:15" ht="16.5">
      <c r="E172" s="27"/>
      <c r="G172" s="27"/>
      <c r="H172" s="28"/>
      <c r="I172" s="28"/>
      <c r="J172" s="27"/>
      <c r="L172" s="27"/>
      <c r="M172" s="27"/>
      <c r="N172" s="27"/>
      <c r="O172" s="27"/>
    </row>
    <row r="173" spans="5:15" ht="16.5">
      <c r="E173" s="27"/>
      <c r="G173" s="27"/>
      <c r="H173" s="27"/>
      <c r="I173" s="27"/>
      <c r="J173" s="27"/>
      <c r="L173" s="27"/>
      <c r="M173" s="27"/>
      <c r="N173" s="27"/>
      <c r="O173" s="27"/>
    </row>
    <row r="174" spans="5:15" ht="16.5">
      <c r="E174" s="27"/>
      <c r="G174" s="27"/>
      <c r="H174" s="27"/>
      <c r="I174" s="27"/>
      <c r="J174" s="27"/>
      <c r="L174" s="27"/>
      <c r="M174" s="27"/>
      <c r="N174" s="27"/>
      <c r="O174" s="27"/>
    </row>
    <row r="175" spans="5:15" ht="16.5">
      <c r="E175" s="27"/>
      <c r="G175" s="27"/>
      <c r="H175" s="27"/>
      <c r="I175" s="27"/>
      <c r="J175" s="27"/>
      <c r="L175" s="27"/>
      <c r="M175" s="27"/>
      <c r="N175" s="27"/>
      <c r="O175" s="27"/>
    </row>
    <row r="176" spans="5:15" ht="16.5">
      <c r="E176" s="27"/>
      <c r="G176" s="27"/>
      <c r="H176" s="27"/>
      <c r="I176" s="27"/>
      <c r="J176" s="27"/>
      <c r="L176" s="27"/>
      <c r="M176" s="27"/>
      <c r="N176" s="27"/>
      <c r="O176" s="27"/>
    </row>
    <row r="177" spans="5:15" ht="16.5">
      <c r="E177" s="27"/>
      <c r="G177" s="27"/>
      <c r="H177" s="27"/>
      <c r="I177" s="27"/>
      <c r="J177" s="27"/>
      <c r="L177" s="27"/>
      <c r="M177" s="27"/>
      <c r="N177" s="27"/>
      <c r="O177" s="27"/>
    </row>
    <row r="178" spans="5:15" ht="16.5">
      <c r="E178" s="27"/>
      <c r="G178" s="27"/>
      <c r="H178" s="27"/>
      <c r="I178" s="27"/>
      <c r="J178" s="27"/>
      <c r="L178" s="27"/>
      <c r="M178" s="27"/>
      <c r="N178" s="27"/>
      <c r="O178" s="27"/>
    </row>
    <row r="179" spans="5:15" ht="16.5">
      <c r="E179" s="27"/>
      <c r="G179" s="27"/>
      <c r="H179" s="27"/>
      <c r="I179" s="27"/>
      <c r="J179" s="27"/>
      <c r="L179" s="27"/>
      <c r="M179" s="27"/>
      <c r="N179" s="27"/>
      <c r="O179" s="27"/>
    </row>
    <row r="180" spans="5:15" ht="16.5">
      <c r="E180" s="27"/>
      <c r="G180" s="27"/>
      <c r="H180" s="27"/>
      <c r="I180" s="27"/>
      <c r="J180" s="27"/>
      <c r="L180" s="27"/>
      <c r="M180" s="27"/>
      <c r="N180" s="27"/>
      <c r="O180" s="27"/>
    </row>
    <row r="181" spans="5:15" ht="16.5">
      <c r="E181" s="27"/>
      <c r="G181" s="27"/>
      <c r="H181" s="27"/>
      <c r="I181" s="27"/>
      <c r="J181" s="27"/>
      <c r="L181" s="27"/>
      <c r="M181" s="27"/>
      <c r="N181" s="27"/>
      <c r="O181" s="27"/>
    </row>
    <row r="182" spans="5:15" ht="16.5">
      <c r="E182" s="27"/>
      <c r="G182" s="27"/>
      <c r="H182" s="27"/>
      <c r="I182" s="27"/>
      <c r="J182" s="27"/>
      <c r="L182" s="27"/>
      <c r="M182" s="27"/>
      <c r="N182" s="27"/>
      <c r="O182" s="27"/>
    </row>
    <row r="183" spans="5:15" ht="16.5">
      <c r="E183" s="27"/>
      <c r="G183" s="27"/>
      <c r="H183" s="27"/>
      <c r="I183" s="27"/>
      <c r="J183" s="27"/>
      <c r="L183" s="27"/>
      <c r="M183" s="27"/>
      <c r="N183" s="27"/>
      <c r="O183" s="27"/>
    </row>
    <row r="184" spans="5:15" ht="16.5">
      <c r="E184" s="27"/>
      <c r="G184" s="27"/>
      <c r="H184" s="27"/>
      <c r="I184" s="27"/>
      <c r="J184" s="27"/>
      <c r="L184" s="27"/>
      <c r="M184" s="27"/>
      <c r="N184" s="27"/>
      <c r="O184" s="27"/>
    </row>
    <row r="185" spans="5:15" ht="16.5">
      <c r="E185" s="27"/>
      <c r="G185" s="27"/>
      <c r="H185" s="27"/>
      <c r="I185" s="27"/>
      <c r="J185" s="27"/>
      <c r="L185" s="27"/>
      <c r="M185" s="27"/>
      <c r="N185" s="27"/>
      <c r="O185" s="27"/>
    </row>
    <row r="186" spans="5:15" ht="16.5">
      <c r="E186" s="27"/>
      <c r="G186" s="27"/>
      <c r="H186" s="27"/>
      <c r="I186" s="27"/>
      <c r="J186" s="27"/>
      <c r="L186" s="27"/>
      <c r="M186" s="27"/>
      <c r="N186" s="27"/>
      <c r="O186" s="27"/>
    </row>
    <row r="187" spans="5:15" ht="16.5">
      <c r="E187" s="27"/>
      <c r="G187" s="27"/>
      <c r="H187" s="27"/>
      <c r="I187" s="27"/>
      <c r="J187" s="27"/>
      <c r="L187" s="27"/>
      <c r="M187" s="27"/>
      <c r="N187" s="27"/>
      <c r="O187" s="27"/>
    </row>
    <row r="188" spans="5:15" ht="16.5">
      <c r="E188" s="27"/>
      <c r="G188" s="27"/>
      <c r="H188" s="27"/>
      <c r="I188" s="27"/>
      <c r="J188" s="27"/>
      <c r="L188" s="27"/>
      <c r="M188" s="27"/>
      <c r="N188" s="27"/>
      <c r="O188" s="27"/>
    </row>
    <row r="189" spans="5:15" ht="16.5">
      <c r="E189" s="27"/>
      <c r="G189" s="27"/>
      <c r="H189" s="27"/>
      <c r="I189" s="27"/>
      <c r="J189" s="27"/>
      <c r="L189" s="27"/>
      <c r="M189" s="27"/>
      <c r="N189" s="27"/>
      <c r="O189" s="27"/>
    </row>
    <row r="190" spans="5:15" ht="16.5">
      <c r="E190" s="27"/>
      <c r="G190" s="27"/>
      <c r="H190" s="27"/>
      <c r="I190" s="27"/>
      <c r="J190" s="27"/>
      <c r="L190" s="27"/>
      <c r="M190" s="27"/>
      <c r="N190" s="27"/>
      <c r="O190" s="27"/>
    </row>
    <row r="191" spans="5:15" ht="16.5">
      <c r="E191" s="27"/>
      <c r="G191" s="27"/>
      <c r="H191" s="27"/>
      <c r="I191" s="27"/>
      <c r="J191" s="27"/>
      <c r="L191" s="27"/>
      <c r="M191" s="27"/>
      <c r="N191" s="27"/>
      <c r="O191" s="27"/>
    </row>
    <row r="192" spans="5:15" ht="16.5">
      <c r="E192" s="27"/>
      <c r="G192" s="27"/>
      <c r="H192" s="27"/>
      <c r="I192" s="27"/>
      <c r="J192" s="27"/>
      <c r="L192" s="27"/>
      <c r="M192" s="27"/>
      <c r="N192" s="27"/>
      <c r="O192" s="27"/>
    </row>
    <row r="193" spans="5:15" ht="16.5">
      <c r="E193" s="27"/>
      <c r="G193" s="27"/>
      <c r="H193" s="27"/>
      <c r="I193" s="27"/>
      <c r="J193" s="27"/>
      <c r="L193" s="27"/>
      <c r="M193" s="27"/>
      <c r="N193" s="27"/>
      <c r="O193" s="27"/>
    </row>
    <row r="194" spans="5:15" ht="16.5">
      <c r="E194" s="27"/>
      <c r="G194" s="27"/>
      <c r="H194" s="27"/>
      <c r="I194" s="27"/>
      <c r="J194" s="27"/>
      <c r="L194" s="27"/>
      <c r="M194" s="27"/>
      <c r="N194" s="27"/>
      <c r="O194" s="27"/>
    </row>
    <row r="195" spans="5:15" ht="16.5">
      <c r="E195" s="27"/>
      <c r="G195" s="27"/>
      <c r="H195" s="27"/>
      <c r="I195" s="27"/>
      <c r="J195" s="27"/>
      <c r="L195" s="27"/>
      <c r="M195" s="27"/>
      <c r="N195" s="27"/>
      <c r="O195" s="27"/>
    </row>
    <row r="196" spans="5:15" ht="16.5">
      <c r="E196" s="27"/>
      <c r="G196" s="27"/>
      <c r="H196" s="27"/>
      <c r="I196" s="27"/>
      <c r="J196" s="27"/>
      <c r="L196" s="27"/>
      <c r="M196" s="27"/>
      <c r="N196" s="27"/>
      <c r="O196" s="27"/>
    </row>
    <row r="197" spans="5:15" ht="16.5">
      <c r="E197" s="27"/>
      <c r="G197" s="27"/>
      <c r="H197" s="27"/>
      <c r="I197" s="27"/>
      <c r="J197" s="27"/>
      <c r="L197" s="27"/>
      <c r="M197" s="27"/>
      <c r="N197" s="27"/>
      <c r="O197" s="27"/>
    </row>
    <row r="198" spans="5:15" ht="16.5">
      <c r="E198" s="27"/>
      <c r="G198" s="27"/>
      <c r="H198" s="27"/>
      <c r="I198" s="27"/>
      <c r="J198" s="27"/>
      <c r="L198" s="27"/>
      <c r="M198" s="27"/>
      <c r="N198" s="27"/>
      <c r="O198" s="27"/>
    </row>
    <row r="199" spans="5:15" ht="16.5">
      <c r="E199" s="27"/>
      <c r="G199" s="27"/>
      <c r="H199" s="27"/>
      <c r="I199" s="27"/>
      <c r="J199" s="27"/>
      <c r="L199" s="27"/>
      <c r="M199" s="27"/>
      <c r="N199" s="27"/>
      <c r="O199" s="27"/>
    </row>
    <row r="200" spans="5:15" ht="16.5">
      <c r="E200" s="27"/>
      <c r="G200" s="27"/>
      <c r="H200" s="27"/>
      <c r="I200" s="27"/>
      <c r="J200" s="27"/>
      <c r="L200" s="27"/>
      <c r="M200" s="27"/>
      <c r="N200" s="27"/>
      <c r="O200" s="27"/>
    </row>
    <row r="201" spans="5:15" ht="16.5">
      <c r="E201" s="27"/>
      <c r="G201" s="27"/>
      <c r="H201" s="27"/>
      <c r="I201" s="27"/>
      <c r="J201" s="27"/>
      <c r="L201" s="27"/>
      <c r="M201" s="27"/>
      <c r="N201" s="27"/>
      <c r="O201" s="27"/>
    </row>
    <row r="202" spans="5:15" ht="16.5">
      <c r="E202" s="27"/>
      <c r="G202" s="27"/>
      <c r="H202" s="27"/>
      <c r="I202" s="27"/>
      <c r="J202" s="27"/>
      <c r="L202" s="27"/>
      <c r="M202" s="27"/>
      <c r="N202" s="27"/>
      <c r="O202" s="27"/>
    </row>
    <row r="203" spans="5:15" ht="16.5">
      <c r="E203" s="27"/>
      <c r="G203" s="27"/>
      <c r="H203" s="27"/>
      <c r="I203" s="27"/>
      <c r="J203" s="27"/>
      <c r="L203" s="27"/>
      <c r="M203" s="27"/>
      <c r="N203" s="27"/>
      <c r="O203" s="27"/>
    </row>
    <row r="204" spans="5:15" ht="16.5">
      <c r="E204" s="27"/>
      <c r="G204" s="27"/>
      <c r="H204" s="27"/>
      <c r="I204" s="27"/>
      <c r="J204" s="27"/>
      <c r="L204" s="27"/>
      <c r="M204" s="27"/>
      <c r="N204" s="27"/>
      <c r="O204" s="27"/>
    </row>
    <row r="205" spans="5:15" ht="16.5">
      <c r="E205" s="27"/>
      <c r="G205" s="27"/>
      <c r="H205" s="27"/>
      <c r="I205" s="27"/>
      <c r="J205" s="27"/>
      <c r="L205" s="27"/>
      <c r="M205" s="27"/>
      <c r="N205" s="27"/>
      <c r="O205" s="27"/>
    </row>
    <row r="206" spans="5:15" ht="16.5">
      <c r="E206" s="27"/>
      <c r="G206" s="27"/>
      <c r="H206" s="27"/>
      <c r="I206" s="27"/>
      <c r="J206" s="27"/>
      <c r="L206" s="27"/>
      <c r="M206" s="27"/>
      <c r="N206" s="27"/>
      <c r="O206" s="27"/>
    </row>
    <row r="207" spans="5:15" ht="16.5">
      <c r="E207" s="27"/>
      <c r="G207" s="27"/>
      <c r="H207" s="27"/>
      <c r="I207" s="27"/>
      <c r="J207" s="27"/>
      <c r="L207" s="27"/>
      <c r="M207" s="27"/>
      <c r="N207" s="27"/>
      <c r="O207" s="27"/>
    </row>
    <row r="208" spans="5:15" ht="16.5">
      <c r="E208" s="27"/>
      <c r="G208" s="27"/>
      <c r="H208" s="27"/>
      <c r="I208" s="27"/>
      <c r="J208" s="27"/>
      <c r="L208" s="27"/>
      <c r="M208" s="27"/>
      <c r="N208" s="27"/>
      <c r="O208" s="27"/>
    </row>
    <row r="209" spans="5:15" ht="16.5">
      <c r="E209" s="27"/>
      <c r="G209" s="27"/>
      <c r="H209" s="27"/>
      <c r="I209" s="27"/>
      <c r="J209" s="27"/>
      <c r="L209" s="27"/>
      <c r="M209" s="27"/>
      <c r="N209" s="27"/>
      <c r="O209" s="27"/>
    </row>
    <row r="210" spans="5:15" ht="16.5">
      <c r="E210" s="27"/>
      <c r="G210" s="27"/>
      <c r="H210" s="27"/>
      <c r="I210" s="27"/>
      <c r="J210" s="27"/>
      <c r="L210" s="27"/>
      <c r="M210" s="27"/>
      <c r="N210" s="27"/>
      <c r="O210" s="27"/>
    </row>
    <row r="211" spans="5:15" ht="16.5">
      <c r="E211" s="27"/>
      <c r="G211" s="27"/>
      <c r="H211" s="27"/>
      <c r="I211" s="27"/>
      <c r="J211" s="27"/>
      <c r="L211" s="27"/>
      <c r="M211" s="27"/>
      <c r="N211" s="27"/>
      <c r="O211" s="27"/>
    </row>
    <row r="212" spans="5:15" ht="16.5">
      <c r="E212" s="27"/>
      <c r="G212" s="27"/>
      <c r="H212" s="27"/>
      <c r="I212" s="27"/>
      <c r="J212" s="27"/>
      <c r="L212" s="27"/>
      <c r="M212" s="27"/>
      <c r="N212" s="27"/>
      <c r="O212" s="27"/>
    </row>
    <row r="213" spans="5:15" ht="16.5">
      <c r="E213" s="27"/>
      <c r="G213" s="27"/>
      <c r="H213" s="27"/>
      <c r="I213" s="27"/>
      <c r="J213" s="27"/>
      <c r="L213" s="27"/>
      <c r="M213" s="27"/>
      <c r="N213" s="27"/>
      <c r="O213" s="27"/>
    </row>
    <row r="214" spans="5:15" ht="16.5">
      <c r="E214" s="27"/>
      <c r="G214" s="27"/>
      <c r="H214" s="27"/>
      <c r="I214" s="27"/>
      <c r="J214" s="27"/>
      <c r="L214" s="27"/>
      <c r="M214" s="27"/>
      <c r="N214" s="27"/>
      <c r="O214" s="27"/>
    </row>
    <row r="215" spans="5:15" ht="16.5">
      <c r="E215" s="27"/>
      <c r="G215" s="27"/>
      <c r="H215" s="27"/>
      <c r="I215" s="27"/>
      <c r="J215" s="27"/>
      <c r="L215" s="27"/>
      <c r="M215" s="27"/>
      <c r="N215" s="27"/>
      <c r="O215" s="27"/>
    </row>
    <row r="216" spans="5:15" ht="16.5">
      <c r="E216" s="27"/>
      <c r="G216" s="27"/>
      <c r="H216" s="27"/>
      <c r="I216" s="27"/>
      <c r="J216" s="27"/>
      <c r="L216" s="27"/>
      <c r="M216" s="27"/>
      <c r="N216" s="27"/>
      <c r="O216" s="27"/>
    </row>
    <row r="217" spans="5:15" ht="16.5">
      <c r="E217" s="27"/>
      <c r="G217" s="27"/>
      <c r="H217" s="27"/>
      <c r="I217" s="27"/>
      <c r="J217" s="27"/>
      <c r="L217" s="27"/>
      <c r="M217" s="27"/>
      <c r="N217" s="27"/>
      <c r="O217" s="27"/>
    </row>
    <row r="218" spans="5:15" ht="16.5">
      <c r="E218" s="27"/>
      <c r="G218" s="27"/>
      <c r="H218" s="27"/>
      <c r="I218" s="27"/>
      <c r="J218" s="27"/>
      <c r="L218" s="27"/>
      <c r="M218" s="27"/>
      <c r="N218" s="27"/>
      <c r="O218" s="27"/>
    </row>
    <row r="219" spans="5:15" ht="16.5">
      <c r="E219" s="27"/>
      <c r="G219" s="27"/>
      <c r="H219" s="27"/>
      <c r="I219" s="27"/>
      <c r="J219" s="27"/>
      <c r="L219" s="27"/>
      <c r="M219" s="27"/>
      <c r="N219" s="27"/>
      <c r="O219" s="27"/>
    </row>
    <row r="220" spans="5:15" ht="16.5">
      <c r="E220" s="27"/>
      <c r="G220" s="27"/>
      <c r="H220" s="27"/>
      <c r="I220" s="27"/>
      <c r="J220" s="27"/>
      <c r="L220" s="27"/>
      <c r="M220" s="27"/>
      <c r="N220" s="27"/>
      <c r="O220" s="27"/>
    </row>
    <row r="221" spans="5:15" ht="16.5">
      <c r="E221" s="27"/>
      <c r="G221" s="27"/>
      <c r="H221" s="27"/>
      <c r="I221" s="27"/>
      <c r="J221" s="27"/>
      <c r="L221" s="27"/>
      <c r="M221" s="27"/>
      <c r="N221" s="27"/>
      <c r="O221" s="27"/>
    </row>
    <row r="222" spans="5:15" ht="16.5">
      <c r="E222" s="27"/>
      <c r="G222" s="27"/>
      <c r="H222" s="27"/>
      <c r="I222" s="27"/>
      <c r="J222" s="27"/>
      <c r="L222" s="27"/>
      <c r="M222" s="27"/>
      <c r="N222" s="27"/>
      <c r="O222" s="27"/>
    </row>
    <row r="223" spans="5:15" ht="16.5">
      <c r="E223" s="27"/>
      <c r="G223" s="27"/>
      <c r="H223" s="27"/>
      <c r="I223" s="27"/>
      <c r="J223" s="27"/>
      <c r="L223" s="27"/>
      <c r="M223" s="27"/>
      <c r="N223" s="27"/>
      <c r="O223" s="27"/>
    </row>
    <row r="224" spans="5:15" ht="16.5">
      <c r="E224" s="27"/>
      <c r="G224" s="27"/>
      <c r="H224" s="27"/>
      <c r="I224" s="27"/>
      <c r="J224" s="27"/>
      <c r="L224" s="27"/>
      <c r="M224" s="27"/>
      <c r="N224" s="27"/>
      <c r="O224" s="27"/>
    </row>
    <row r="225" spans="5:15" ht="16.5">
      <c r="E225" s="27"/>
      <c r="G225" s="27"/>
      <c r="H225" s="27"/>
      <c r="I225" s="27"/>
      <c r="J225" s="27"/>
      <c r="L225" s="27"/>
      <c r="M225" s="27"/>
      <c r="N225" s="27"/>
      <c r="O225" s="27"/>
    </row>
    <row r="226" spans="5:15" ht="16.5">
      <c r="E226" s="27"/>
      <c r="G226" s="27"/>
      <c r="H226" s="27"/>
      <c r="I226" s="27"/>
      <c r="J226" s="27"/>
      <c r="L226" s="27"/>
      <c r="M226" s="27"/>
      <c r="N226" s="27"/>
      <c r="O226" s="27"/>
    </row>
    <row r="227" spans="5:15" ht="16.5">
      <c r="E227" s="27"/>
      <c r="G227" s="27"/>
      <c r="H227" s="27"/>
      <c r="I227" s="27"/>
      <c r="J227" s="27"/>
      <c r="L227" s="27"/>
      <c r="M227" s="27"/>
      <c r="N227" s="27"/>
      <c r="O227" s="27"/>
    </row>
    <row r="228" spans="5:15" ht="16.5">
      <c r="E228" s="27"/>
      <c r="G228" s="27"/>
      <c r="H228" s="27"/>
      <c r="I228" s="27"/>
      <c r="J228" s="27"/>
      <c r="L228" s="27"/>
      <c r="M228" s="27"/>
      <c r="N228" s="27"/>
      <c r="O228" s="27"/>
    </row>
    <row r="229" spans="5:15" ht="16.5">
      <c r="E229" s="27"/>
      <c r="G229" s="27"/>
      <c r="H229" s="27"/>
      <c r="I229" s="27"/>
      <c r="J229" s="27"/>
      <c r="L229" s="27"/>
      <c r="M229" s="27"/>
      <c r="N229" s="27"/>
      <c r="O229" s="27"/>
    </row>
    <row r="230" spans="5:15" ht="16.5">
      <c r="E230" s="27"/>
      <c r="G230" s="27"/>
      <c r="H230" s="27"/>
      <c r="I230" s="27"/>
      <c r="J230" s="27"/>
      <c r="L230" s="27"/>
      <c r="M230" s="27"/>
      <c r="N230" s="27"/>
      <c r="O230" s="27"/>
    </row>
    <row r="231" spans="5:15" ht="16.5">
      <c r="E231" s="27"/>
      <c r="G231" s="27"/>
      <c r="H231" s="27"/>
      <c r="I231" s="27"/>
      <c r="J231" s="27"/>
      <c r="L231" s="27"/>
      <c r="M231" s="27"/>
      <c r="N231" s="27"/>
      <c r="O231" s="27"/>
    </row>
    <row r="232" spans="5:15" ht="16.5">
      <c r="E232" s="27"/>
      <c r="G232" s="27"/>
      <c r="H232" s="27"/>
      <c r="I232" s="27"/>
      <c r="J232" s="27"/>
      <c r="L232" s="27"/>
      <c r="M232" s="27"/>
      <c r="N232" s="27"/>
      <c r="O232" s="27"/>
    </row>
    <row r="233" spans="5:15" ht="16.5">
      <c r="E233" s="27"/>
      <c r="G233" s="27"/>
      <c r="H233" s="27"/>
      <c r="I233" s="27"/>
      <c r="J233" s="27"/>
      <c r="L233" s="27"/>
      <c r="M233" s="27"/>
      <c r="N233" s="27"/>
      <c r="O233" s="27"/>
    </row>
    <row r="234" spans="5:15" ht="16.5">
      <c r="E234" s="27"/>
      <c r="G234" s="27"/>
      <c r="H234" s="27"/>
      <c r="I234" s="27"/>
      <c r="J234" s="27"/>
      <c r="L234" s="27"/>
      <c r="M234" s="27"/>
      <c r="N234" s="27"/>
      <c r="O234" s="27"/>
    </row>
    <row r="235" spans="5:15" ht="16.5">
      <c r="E235" s="27"/>
      <c r="G235" s="27"/>
      <c r="H235" s="27"/>
      <c r="I235" s="27"/>
      <c r="J235" s="27"/>
      <c r="L235" s="27"/>
      <c r="M235" s="27"/>
      <c r="N235" s="27"/>
      <c r="O235" s="27"/>
    </row>
    <row r="236" spans="5:15" ht="16.5">
      <c r="E236" s="27"/>
      <c r="G236" s="27"/>
      <c r="H236" s="27"/>
      <c r="I236" s="27"/>
      <c r="J236" s="27"/>
      <c r="L236" s="27"/>
      <c r="M236" s="27"/>
      <c r="N236" s="27"/>
      <c r="O236" s="27"/>
    </row>
    <row r="237" spans="5:15" ht="16.5">
      <c r="E237" s="27"/>
      <c r="G237" s="27"/>
      <c r="H237" s="27"/>
      <c r="I237" s="27"/>
      <c r="J237" s="27"/>
      <c r="L237" s="27"/>
      <c r="M237" s="27"/>
      <c r="N237" s="27"/>
      <c r="O237" s="27"/>
    </row>
    <row r="238" spans="5:15" ht="16.5">
      <c r="E238" s="27"/>
      <c r="G238" s="27"/>
      <c r="H238" s="27"/>
      <c r="I238" s="27"/>
      <c r="J238" s="27"/>
      <c r="L238" s="27"/>
      <c r="M238" s="27"/>
      <c r="N238" s="27"/>
      <c r="O238" s="27"/>
    </row>
    <row r="239" spans="5:15" ht="16.5">
      <c r="E239" s="27"/>
      <c r="G239" s="27"/>
      <c r="H239" s="27"/>
      <c r="I239" s="27"/>
      <c r="J239" s="27"/>
      <c r="L239" s="27"/>
      <c r="M239" s="27"/>
      <c r="N239" s="27"/>
      <c r="O239" s="27"/>
    </row>
    <row r="240" spans="5:15" ht="16.5">
      <c r="E240" s="27"/>
      <c r="G240" s="27"/>
      <c r="H240" s="27"/>
      <c r="I240" s="27"/>
      <c r="J240" s="27"/>
      <c r="L240" s="27"/>
      <c r="M240" s="27"/>
      <c r="N240" s="27"/>
      <c r="O240" s="27"/>
    </row>
    <row r="241" spans="5:15" ht="16.5">
      <c r="E241" s="27"/>
      <c r="G241" s="27"/>
      <c r="H241" s="27"/>
      <c r="I241" s="27"/>
      <c r="J241" s="27"/>
      <c r="L241" s="27"/>
      <c r="M241" s="27"/>
      <c r="N241" s="27"/>
      <c r="O241" s="27"/>
    </row>
    <row r="242" spans="5:15" ht="16.5">
      <c r="E242" s="27"/>
      <c r="G242" s="27"/>
      <c r="H242" s="27"/>
      <c r="I242" s="27"/>
      <c r="J242" s="27"/>
      <c r="L242" s="27"/>
      <c r="M242" s="27"/>
      <c r="N242" s="27"/>
      <c r="O242" s="27"/>
    </row>
    <row r="243" spans="5:15" ht="16.5">
      <c r="E243" s="27"/>
      <c r="G243" s="27"/>
      <c r="H243" s="27"/>
      <c r="I243" s="27"/>
      <c r="J243" s="27"/>
      <c r="L243" s="27"/>
      <c r="M243" s="27"/>
      <c r="N243" s="27"/>
      <c r="O243" s="27"/>
    </row>
    <row r="244" spans="5:15" ht="16.5">
      <c r="E244" s="27"/>
      <c r="G244" s="27"/>
      <c r="H244" s="27"/>
      <c r="I244" s="27"/>
      <c r="J244" s="27"/>
      <c r="L244" s="27"/>
      <c r="M244" s="27"/>
      <c r="N244" s="27"/>
      <c r="O244" s="27"/>
    </row>
    <row r="245" spans="5:15" ht="16.5">
      <c r="E245" s="27"/>
      <c r="G245" s="27"/>
      <c r="H245" s="27"/>
      <c r="I245" s="27"/>
      <c r="J245" s="27"/>
      <c r="L245" s="27"/>
      <c r="M245" s="27"/>
      <c r="N245" s="27"/>
      <c r="O245" s="27"/>
    </row>
    <row r="246" spans="5:15" ht="16.5">
      <c r="E246" s="27"/>
      <c r="G246" s="27"/>
      <c r="H246" s="27"/>
      <c r="I246" s="27"/>
      <c r="J246" s="27"/>
      <c r="L246" s="27"/>
      <c r="M246" s="27"/>
      <c r="N246" s="27"/>
      <c r="O246" s="27"/>
    </row>
    <row r="247" spans="5:15" ht="16.5">
      <c r="E247" s="27"/>
      <c r="G247" s="27"/>
      <c r="H247" s="27"/>
      <c r="I247" s="27"/>
      <c r="J247" s="27"/>
      <c r="L247" s="27"/>
      <c r="M247" s="27"/>
      <c r="N247" s="27"/>
      <c r="O247" s="27"/>
    </row>
    <row r="248" spans="5:15" ht="16.5">
      <c r="E248" s="27"/>
      <c r="G248" s="27"/>
      <c r="H248" s="27"/>
      <c r="I248" s="27"/>
      <c r="J248" s="27"/>
      <c r="L248" s="27"/>
      <c r="M248" s="27"/>
      <c r="N248" s="27"/>
      <c r="O248" s="27"/>
    </row>
    <row r="249" spans="5:15" ht="16.5">
      <c r="E249" s="27"/>
      <c r="G249" s="27"/>
      <c r="H249" s="27"/>
      <c r="I249" s="27"/>
      <c r="J249" s="27"/>
      <c r="L249" s="27"/>
      <c r="M249" s="27"/>
      <c r="N249" s="27"/>
      <c r="O249" s="27"/>
    </row>
    <row r="250" spans="5:15" ht="16.5">
      <c r="E250" s="27"/>
      <c r="G250" s="27"/>
      <c r="H250" s="27"/>
      <c r="I250" s="27"/>
      <c r="J250" s="27"/>
      <c r="L250" s="27"/>
      <c r="M250" s="27"/>
      <c r="N250" s="27"/>
      <c r="O250" s="27"/>
    </row>
    <row r="251" spans="5:15" ht="16.5">
      <c r="E251" s="27"/>
      <c r="G251" s="27"/>
      <c r="H251" s="27"/>
      <c r="I251" s="27"/>
      <c r="J251" s="27"/>
      <c r="L251" s="27"/>
      <c r="M251" s="27"/>
      <c r="N251" s="27"/>
      <c r="O251" s="27"/>
    </row>
    <row r="252" spans="5:15" ht="16.5">
      <c r="E252" s="27"/>
      <c r="G252" s="27"/>
      <c r="H252" s="27"/>
      <c r="I252" s="27"/>
      <c r="J252" s="27"/>
      <c r="L252" s="27"/>
      <c r="M252" s="27"/>
      <c r="N252" s="27"/>
      <c r="O252" s="27"/>
    </row>
    <row r="253" spans="5:15" ht="16.5">
      <c r="E253" s="27"/>
      <c r="G253" s="27"/>
      <c r="H253" s="27"/>
      <c r="I253" s="27"/>
      <c r="J253" s="27"/>
      <c r="L253" s="27"/>
      <c r="M253" s="27"/>
      <c r="N253" s="27"/>
      <c r="O253" s="27"/>
    </row>
    <row r="254" spans="5:15" ht="16.5">
      <c r="E254" s="27"/>
      <c r="G254" s="27"/>
      <c r="H254" s="27"/>
      <c r="I254" s="27"/>
      <c r="J254" s="27"/>
      <c r="L254" s="27"/>
      <c r="M254" s="27"/>
      <c r="N254" s="27"/>
      <c r="O254" s="27"/>
    </row>
    <row r="255" spans="5:15" ht="16.5">
      <c r="E255" s="27"/>
      <c r="G255" s="27"/>
      <c r="H255" s="27"/>
      <c r="I255" s="27"/>
      <c r="J255" s="27"/>
      <c r="L255" s="27"/>
      <c r="M255" s="27"/>
      <c r="N255" s="27"/>
      <c r="O255" s="27"/>
    </row>
    <row r="256" spans="5:15" ht="16.5">
      <c r="E256" s="27"/>
      <c r="G256" s="27"/>
      <c r="H256" s="27"/>
      <c r="I256" s="27"/>
      <c r="J256" s="27"/>
      <c r="L256" s="27"/>
      <c r="M256" s="27"/>
      <c r="N256" s="27"/>
      <c r="O256" s="27"/>
    </row>
    <row r="257" spans="5:15" ht="16.5">
      <c r="E257" s="27"/>
      <c r="G257" s="27"/>
      <c r="H257" s="27"/>
      <c r="I257" s="27"/>
      <c r="J257" s="27"/>
      <c r="L257" s="27"/>
      <c r="M257" s="27"/>
      <c r="N257" s="27"/>
      <c r="O257" s="27"/>
    </row>
    <row r="258" spans="5:15" ht="16.5">
      <c r="E258" s="27"/>
      <c r="G258" s="27"/>
      <c r="H258" s="27"/>
      <c r="I258" s="27"/>
      <c r="J258" s="27"/>
      <c r="L258" s="27"/>
      <c r="M258" s="27"/>
      <c r="N258" s="27"/>
      <c r="O258" s="27"/>
    </row>
    <row r="259" spans="5:15" ht="16.5">
      <c r="E259" s="27"/>
      <c r="G259" s="27"/>
      <c r="H259" s="27"/>
      <c r="I259" s="27"/>
      <c r="J259" s="27"/>
      <c r="L259" s="27"/>
      <c r="M259" s="27"/>
      <c r="N259" s="27"/>
      <c r="O259" s="27"/>
    </row>
    <row r="260" spans="5:15" ht="16.5">
      <c r="E260" s="27"/>
      <c r="G260" s="27"/>
      <c r="H260" s="27"/>
      <c r="I260" s="27"/>
      <c r="J260" s="27"/>
      <c r="L260" s="27"/>
      <c r="M260" s="27"/>
      <c r="N260" s="27"/>
      <c r="O260" s="27"/>
    </row>
    <row r="261" spans="5:15" ht="16.5">
      <c r="E261" s="27"/>
      <c r="G261" s="27"/>
      <c r="H261" s="27"/>
      <c r="I261" s="27"/>
      <c r="J261" s="27"/>
      <c r="L261" s="27"/>
      <c r="M261" s="27"/>
      <c r="N261" s="27"/>
      <c r="O261" s="27"/>
    </row>
    <row r="262" spans="5:15" ht="16.5">
      <c r="E262" s="27"/>
      <c r="G262" s="27"/>
      <c r="H262" s="27"/>
      <c r="I262" s="27"/>
      <c r="J262" s="27"/>
      <c r="L262" s="27"/>
      <c r="M262" s="27"/>
      <c r="N262" s="27"/>
      <c r="O262" s="27"/>
    </row>
    <row r="263" spans="5:15" ht="16.5">
      <c r="E263" s="27"/>
      <c r="G263" s="27"/>
      <c r="H263" s="27"/>
      <c r="I263" s="27"/>
      <c r="J263" s="27"/>
      <c r="L263" s="27"/>
      <c r="M263" s="27"/>
      <c r="N263" s="27"/>
      <c r="O263" s="27"/>
    </row>
    <row r="264" spans="5:15" ht="16.5">
      <c r="E264" s="27"/>
      <c r="G264" s="27"/>
      <c r="H264" s="27"/>
      <c r="I264" s="27"/>
      <c r="J264" s="27"/>
      <c r="L264" s="27"/>
      <c r="M264" s="27"/>
      <c r="N264" s="27"/>
      <c r="O264" s="27"/>
    </row>
    <row r="265" spans="5:15" ht="16.5">
      <c r="E265" s="27"/>
      <c r="G265" s="27"/>
      <c r="H265" s="27"/>
      <c r="I265" s="27"/>
      <c r="J265" s="27"/>
      <c r="L265" s="27"/>
      <c r="M265" s="27"/>
      <c r="N265" s="27"/>
      <c r="O265" s="27"/>
    </row>
    <row r="266" spans="5:15" ht="16.5">
      <c r="E266" s="27"/>
      <c r="G266" s="27"/>
      <c r="H266" s="27"/>
      <c r="I266" s="27"/>
      <c r="J266" s="27"/>
      <c r="L266" s="27"/>
      <c r="M266" s="27"/>
      <c r="N266" s="27"/>
      <c r="O266" s="27"/>
    </row>
    <row r="267" spans="5:15" ht="16.5">
      <c r="E267" s="27"/>
      <c r="G267" s="27"/>
      <c r="H267" s="27"/>
      <c r="I267" s="27"/>
      <c r="J267" s="27"/>
      <c r="L267" s="27"/>
      <c r="M267" s="27"/>
      <c r="N267" s="27"/>
      <c r="O267" s="27"/>
    </row>
    <row r="268" spans="5:15" ht="16.5">
      <c r="E268" s="27"/>
      <c r="G268" s="27"/>
      <c r="H268" s="27"/>
      <c r="I268" s="27"/>
      <c r="J268" s="27"/>
      <c r="L268" s="27"/>
      <c r="M268" s="27"/>
      <c r="N268" s="27"/>
      <c r="O268" s="27"/>
    </row>
    <row r="269" spans="5:15" ht="16.5">
      <c r="E269" s="27"/>
      <c r="G269" s="27"/>
      <c r="H269" s="27"/>
      <c r="I269" s="27"/>
      <c r="J269" s="27"/>
      <c r="L269" s="27"/>
      <c r="M269" s="27"/>
      <c r="N269" s="27"/>
      <c r="O269" s="27"/>
    </row>
    <row r="270" spans="5:15" ht="16.5">
      <c r="E270" s="27"/>
      <c r="G270" s="27"/>
      <c r="H270" s="27"/>
      <c r="I270" s="27"/>
      <c r="J270" s="27"/>
      <c r="L270" s="27"/>
      <c r="M270" s="27"/>
      <c r="N270" s="27"/>
      <c r="O270" s="27"/>
    </row>
    <row r="271" spans="5:15" ht="16.5">
      <c r="E271" s="27"/>
      <c r="G271" s="27"/>
      <c r="H271" s="27"/>
      <c r="I271" s="27"/>
      <c r="J271" s="27"/>
      <c r="L271" s="27"/>
      <c r="M271" s="27"/>
      <c r="N271" s="27"/>
      <c r="O271" s="27"/>
    </row>
    <row r="272" spans="5:15" ht="16.5">
      <c r="E272" s="27"/>
      <c r="G272" s="27"/>
      <c r="H272" s="27"/>
      <c r="I272" s="27"/>
      <c r="J272" s="27"/>
      <c r="L272" s="27"/>
      <c r="M272" s="27"/>
      <c r="N272" s="27"/>
      <c r="O272" s="27"/>
    </row>
    <row r="273" spans="5:15" ht="16.5">
      <c r="E273" s="27"/>
      <c r="G273" s="27"/>
      <c r="H273" s="27"/>
      <c r="I273" s="27"/>
      <c r="J273" s="27"/>
      <c r="L273" s="27"/>
      <c r="M273" s="27"/>
      <c r="N273" s="27"/>
      <c r="O273" s="27"/>
    </row>
    <row r="274" spans="5:15" ht="16.5">
      <c r="E274" s="27"/>
      <c r="G274" s="27"/>
      <c r="H274" s="27"/>
      <c r="I274" s="27"/>
      <c r="J274" s="27"/>
      <c r="L274" s="27"/>
      <c r="M274" s="27"/>
      <c r="N274" s="27"/>
      <c r="O274" s="27"/>
    </row>
    <row r="275" spans="5:15" ht="16.5">
      <c r="E275" s="27"/>
      <c r="G275" s="27"/>
      <c r="H275" s="27"/>
      <c r="I275" s="27"/>
      <c r="J275" s="27"/>
      <c r="L275" s="27"/>
      <c r="M275" s="27"/>
      <c r="N275" s="27"/>
      <c r="O275" s="27"/>
    </row>
    <row r="276" spans="5:15" ht="16.5">
      <c r="E276" s="27"/>
      <c r="G276" s="27"/>
      <c r="H276" s="27"/>
      <c r="I276" s="27"/>
      <c r="J276" s="27"/>
      <c r="L276" s="27"/>
      <c r="M276" s="27"/>
      <c r="N276" s="27"/>
      <c r="O276" s="27"/>
    </row>
    <row r="277" spans="5:15" ht="16.5">
      <c r="E277" s="27"/>
      <c r="G277" s="27"/>
      <c r="H277" s="27"/>
      <c r="I277" s="27"/>
      <c r="J277" s="27"/>
      <c r="L277" s="27"/>
      <c r="M277" s="27"/>
      <c r="N277" s="27"/>
      <c r="O277" s="27"/>
    </row>
    <row r="278" spans="5:15" ht="16.5">
      <c r="E278" s="27"/>
      <c r="G278" s="27"/>
      <c r="H278" s="27"/>
      <c r="I278" s="27"/>
      <c r="J278" s="27"/>
      <c r="L278" s="27"/>
      <c r="M278" s="27"/>
      <c r="N278" s="27"/>
      <c r="O278" s="27"/>
    </row>
    <row r="279" spans="5:15" ht="16.5">
      <c r="E279" s="27"/>
      <c r="G279" s="27"/>
      <c r="H279" s="27"/>
      <c r="I279" s="27"/>
      <c r="J279" s="27"/>
      <c r="L279" s="27"/>
      <c r="M279" s="27"/>
      <c r="N279" s="27"/>
      <c r="O279" s="27"/>
    </row>
    <row r="280" spans="5:15" ht="16.5">
      <c r="E280" s="27"/>
      <c r="G280" s="27"/>
      <c r="H280" s="27"/>
      <c r="I280" s="27"/>
      <c r="J280" s="27"/>
      <c r="L280" s="27"/>
      <c r="M280" s="27"/>
      <c r="N280" s="27"/>
      <c r="O280" s="27"/>
    </row>
    <row r="281" spans="5:15" ht="16.5">
      <c r="E281" s="27"/>
      <c r="G281" s="27"/>
      <c r="H281" s="27"/>
      <c r="I281" s="27"/>
      <c r="J281" s="27"/>
      <c r="L281" s="27"/>
      <c r="M281" s="27"/>
      <c r="N281" s="27"/>
      <c r="O281" s="27"/>
    </row>
    <row r="282" spans="5:15" ht="16.5">
      <c r="E282" s="27"/>
      <c r="G282" s="27"/>
      <c r="H282" s="27"/>
      <c r="I282" s="27"/>
      <c r="J282" s="27"/>
      <c r="L282" s="27"/>
      <c r="M282" s="27"/>
      <c r="N282" s="27"/>
      <c r="O282" s="27"/>
    </row>
    <row r="283" spans="5:15" ht="16.5">
      <c r="E283" s="27"/>
      <c r="G283" s="27"/>
      <c r="H283" s="27"/>
      <c r="I283" s="27"/>
      <c r="J283" s="27"/>
      <c r="L283" s="27"/>
      <c r="M283" s="27"/>
      <c r="N283" s="27"/>
      <c r="O283" s="27"/>
    </row>
    <row r="284" spans="5:15" ht="16.5">
      <c r="E284" s="27"/>
      <c r="G284" s="27"/>
      <c r="H284" s="27"/>
      <c r="I284" s="27"/>
      <c r="J284" s="27"/>
      <c r="L284" s="27"/>
      <c r="M284" s="27"/>
      <c r="N284" s="27"/>
      <c r="O284" s="27"/>
    </row>
    <row r="285" spans="5:15" ht="16.5">
      <c r="E285" s="27"/>
      <c r="G285" s="27"/>
      <c r="H285" s="27"/>
      <c r="I285" s="27"/>
      <c r="J285" s="27"/>
      <c r="L285" s="27"/>
      <c r="M285" s="27"/>
      <c r="N285" s="27"/>
      <c r="O285" s="27"/>
    </row>
    <row r="286" spans="5:15" ht="16.5">
      <c r="E286" s="27"/>
      <c r="G286" s="27"/>
      <c r="H286" s="27"/>
      <c r="I286" s="27"/>
      <c r="J286" s="27"/>
      <c r="L286" s="27"/>
      <c r="M286" s="27"/>
      <c r="N286" s="27"/>
      <c r="O286" s="27"/>
    </row>
    <row r="287" spans="5:15" ht="16.5">
      <c r="E287" s="27"/>
      <c r="G287" s="27"/>
      <c r="H287" s="27"/>
      <c r="I287" s="27"/>
      <c r="J287" s="27"/>
      <c r="L287" s="27"/>
      <c r="M287" s="27"/>
      <c r="N287" s="27"/>
      <c r="O287" s="27"/>
    </row>
    <row r="288" spans="5:15" ht="16.5">
      <c r="E288" s="27"/>
      <c r="G288" s="27"/>
      <c r="H288" s="27"/>
      <c r="I288" s="27"/>
      <c r="J288" s="27"/>
      <c r="L288" s="27"/>
      <c r="M288" s="27"/>
      <c r="N288" s="27"/>
      <c r="O288" s="27"/>
    </row>
    <row r="289" spans="5:15" ht="16.5">
      <c r="E289" s="27"/>
      <c r="G289" s="27"/>
      <c r="H289" s="27"/>
      <c r="I289" s="27"/>
      <c r="J289" s="27"/>
      <c r="L289" s="27"/>
      <c r="M289" s="27"/>
      <c r="N289" s="27"/>
      <c r="O289" s="27"/>
    </row>
    <row r="290" spans="5:15" ht="16.5">
      <c r="E290" s="27"/>
      <c r="G290" s="27"/>
      <c r="H290" s="27"/>
      <c r="I290" s="27"/>
      <c r="J290" s="27"/>
      <c r="L290" s="27"/>
      <c r="M290" s="27"/>
      <c r="N290" s="27"/>
      <c r="O290" s="27"/>
    </row>
    <row r="291" spans="5:15" ht="16.5">
      <c r="E291" s="27"/>
      <c r="G291" s="27"/>
      <c r="H291" s="27"/>
      <c r="I291" s="27"/>
      <c r="J291" s="27"/>
      <c r="L291" s="27"/>
      <c r="M291" s="27"/>
      <c r="N291" s="27"/>
      <c r="O291" s="27"/>
    </row>
    <row r="292" spans="5:15" ht="16.5">
      <c r="E292" s="27"/>
      <c r="G292" s="27"/>
      <c r="H292" s="27"/>
      <c r="I292" s="27"/>
      <c r="J292" s="27"/>
      <c r="L292" s="27"/>
      <c r="M292" s="27"/>
      <c r="N292" s="27"/>
      <c r="O292" s="27"/>
    </row>
    <row r="293" spans="5:15" ht="16.5">
      <c r="E293" s="27"/>
      <c r="G293" s="27"/>
      <c r="H293" s="27"/>
      <c r="I293" s="27"/>
      <c r="J293" s="27"/>
      <c r="L293" s="27"/>
      <c r="M293" s="27"/>
      <c r="N293" s="27"/>
      <c r="O293" s="27"/>
    </row>
    <row r="294" spans="5:15" ht="16.5">
      <c r="E294" s="27"/>
      <c r="G294" s="27"/>
      <c r="H294" s="27"/>
      <c r="I294" s="27"/>
      <c r="J294" s="27"/>
      <c r="L294" s="27"/>
      <c r="M294" s="27"/>
      <c r="N294" s="27"/>
      <c r="O294" s="27"/>
    </row>
    <row r="295" spans="5:15" ht="16.5">
      <c r="E295" s="27"/>
      <c r="G295" s="27"/>
      <c r="H295" s="27"/>
      <c r="I295" s="27"/>
      <c r="J295" s="27"/>
      <c r="L295" s="27"/>
      <c r="M295" s="27"/>
      <c r="N295" s="27"/>
      <c r="O295" s="27"/>
    </row>
    <row r="296" spans="5:15" ht="16.5">
      <c r="E296" s="27"/>
      <c r="G296" s="27"/>
      <c r="H296" s="27"/>
      <c r="I296" s="27"/>
      <c r="J296" s="27"/>
      <c r="L296" s="27"/>
      <c r="M296" s="27"/>
      <c r="N296" s="27"/>
      <c r="O296" s="27"/>
    </row>
    <row r="297" spans="5:15" ht="16.5">
      <c r="E297" s="27"/>
      <c r="G297" s="27"/>
      <c r="H297" s="27"/>
      <c r="I297" s="27"/>
      <c r="J297" s="27"/>
      <c r="L297" s="27"/>
      <c r="M297" s="27"/>
      <c r="N297" s="27"/>
      <c r="O297" s="27"/>
    </row>
    <row r="298" spans="5:15" ht="16.5">
      <c r="E298" s="27"/>
      <c r="G298" s="27"/>
      <c r="H298" s="27"/>
      <c r="I298" s="27"/>
      <c r="J298" s="27"/>
      <c r="L298" s="27"/>
      <c r="M298" s="27"/>
      <c r="N298" s="27"/>
      <c r="O298" s="27"/>
    </row>
    <row r="299" spans="5:15" ht="16.5">
      <c r="E299" s="27"/>
      <c r="G299" s="27"/>
      <c r="H299" s="27"/>
      <c r="I299" s="27"/>
      <c r="J299" s="27"/>
      <c r="L299" s="27"/>
      <c r="M299" s="27"/>
      <c r="N299" s="27"/>
      <c r="O299" s="27"/>
    </row>
    <row r="300" spans="5:15" ht="16.5">
      <c r="E300" s="27"/>
      <c r="G300" s="27"/>
      <c r="H300" s="27"/>
      <c r="I300" s="27"/>
      <c r="J300" s="27"/>
      <c r="L300" s="27"/>
      <c r="M300" s="27"/>
      <c r="N300" s="27"/>
      <c r="O300" s="27"/>
    </row>
    <row r="301" spans="5:15" ht="16.5">
      <c r="E301" s="27"/>
      <c r="G301" s="27"/>
      <c r="H301" s="27"/>
      <c r="I301" s="27"/>
      <c r="J301" s="27"/>
      <c r="L301" s="27"/>
      <c r="M301" s="27"/>
      <c r="N301" s="27"/>
      <c r="O301" s="27"/>
    </row>
    <row r="302" spans="5:15" ht="16.5">
      <c r="E302" s="27"/>
      <c r="G302" s="27"/>
      <c r="H302" s="27"/>
      <c r="I302" s="27"/>
      <c r="J302" s="27"/>
      <c r="L302" s="27"/>
      <c r="M302" s="27"/>
      <c r="N302" s="27"/>
      <c r="O302" s="27"/>
    </row>
    <row r="303" spans="5:15" ht="16.5">
      <c r="E303" s="27"/>
      <c r="G303" s="27"/>
      <c r="H303" s="27"/>
      <c r="I303" s="27"/>
      <c r="J303" s="27"/>
      <c r="L303" s="27"/>
      <c r="M303" s="27"/>
      <c r="N303" s="27"/>
      <c r="O303" s="27"/>
    </row>
    <row r="304" spans="5:15" ht="16.5">
      <c r="E304" s="27"/>
      <c r="G304" s="27"/>
      <c r="H304" s="27"/>
      <c r="I304" s="27"/>
      <c r="J304" s="27"/>
      <c r="L304" s="27"/>
      <c r="M304" s="27"/>
      <c r="N304" s="27"/>
      <c r="O304" s="27"/>
    </row>
    <row r="305" spans="5:15" ht="16.5">
      <c r="E305" s="27"/>
      <c r="G305" s="27"/>
      <c r="H305" s="27"/>
      <c r="I305" s="27"/>
      <c r="J305" s="27"/>
      <c r="L305" s="27"/>
      <c r="M305" s="27"/>
      <c r="N305" s="27"/>
      <c r="O305" s="27"/>
    </row>
    <row r="306" spans="5:15" ht="16.5">
      <c r="E306" s="27"/>
      <c r="G306" s="27"/>
      <c r="H306" s="27"/>
      <c r="I306" s="27"/>
      <c r="J306" s="27"/>
      <c r="L306" s="27"/>
      <c r="M306" s="27"/>
      <c r="N306" s="27"/>
      <c r="O306" s="27"/>
    </row>
    <row r="307" spans="5:15" ht="16.5">
      <c r="E307" s="27"/>
      <c r="G307" s="27"/>
      <c r="H307" s="27"/>
      <c r="I307" s="27"/>
      <c r="J307" s="27"/>
      <c r="L307" s="27"/>
      <c r="M307" s="27"/>
      <c r="N307" s="27"/>
      <c r="O307" s="27"/>
    </row>
    <row r="308" spans="5:15" ht="16.5">
      <c r="E308" s="27"/>
      <c r="G308" s="27"/>
      <c r="H308" s="27"/>
      <c r="I308" s="27"/>
      <c r="J308" s="27"/>
      <c r="L308" s="27"/>
      <c r="M308" s="27"/>
      <c r="N308" s="27"/>
      <c r="O308" s="27"/>
    </row>
    <row r="309" spans="5:15" ht="16.5">
      <c r="E309" s="27"/>
      <c r="G309" s="27"/>
      <c r="H309" s="27"/>
      <c r="I309" s="27"/>
      <c r="J309" s="27"/>
      <c r="L309" s="27"/>
      <c r="M309" s="27"/>
      <c r="N309" s="27"/>
      <c r="O309" s="27"/>
    </row>
    <row r="310" spans="5:15" ht="16.5">
      <c r="E310" s="27"/>
      <c r="G310" s="27"/>
      <c r="H310" s="27"/>
      <c r="I310" s="27"/>
      <c r="J310" s="27"/>
      <c r="L310" s="27"/>
      <c r="M310" s="27"/>
      <c r="N310" s="27"/>
      <c r="O310" s="27"/>
    </row>
    <row r="311" spans="5:15" ht="16.5">
      <c r="E311" s="27"/>
      <c r="G311" s="27"/>
      <c r="H311" s="27"/>
      <c r="I311" s="27"/>
      <c r="J311" s="27"/>
      <c r="L311" s="27"/>
      <c r="M311" s="27"/>
      <c r="N311" s="27"/>
      <c r="O311" s="27"/>
    </row>
    <row r="312" spans="5:15" ht="16.5">
      <c r="E312" s="27"/>
      <c r="G312" s="27"/>
      <c r="H312" s="27"/>
      <c r="I312" s="27"/>
      <c r="J312" s="27"/>
      <c r="L312" s="27"/>
      <c r="M312" s="27"/>
      <c r="N312" s="27"/>
      <c r="O312" s="27"/>
    </row>
    <row r="313" spans="5:15" ht="16.5">
      <c r="E313" s="27"/>
      <c r="G313" s="27"/>
      <c r="H313" s="27"/>
      <c r="I313" s="27"/>
      <c r="J313" s="27"/>
      <c r="L313" s="27"/>
      <c r="M313" s="27"/>
      <c r="N313" s="27"/>
      <c r="O313" s="27"/>
    </row>
    <row r="314" spans="5:15" ht="16.5">
      <c r="E314" s="27"/>
      <c r="G314" s="27"/>
      <c r="H314" s="27"/>
      <c r="I314" s="27"/>
      <c r="J314" s="27"/>
      <c r="L314" s="27"/>
      <c r="M314" s="27"/>
      <c r="N314" s="27"/>
      <c r="O314" s="27"/>
    </row>
    <row r="315" spans="5:15" ht="16.5">
      <c r="E315" s="27"/>
      <c r="G315" s="27"/>
      <c r="H315" s="27"/>
      <c r="I315" s="27"/>
      <c r="J315" s="27"/>
      <c r="L315" s="27"/>
      <c r="M315" s="27"/>
      <c r="N315" s="27"/>
      <c r="O315" s="27"/>
    </row>
    <row r="316" spans="5:15" ht="16.5">
      <c r="E316" s="27"/>
      <c r="G316" s="27"/>
      <c r="H316" s="27"/>
      <c r="I316" s="27"/>
      <c r="J316" s="27"/>
      <c r="L316" s="27"/>
      <c r="M316" s="27"/>
      <c r="N316" s="27"/>
      <c r="O316" s="27"/>
    </row>
    <row r="317" spans="5:15" ht="16.5">
      <c r="E317" s="27"/>
      <c r="G317" s="27"/>
      <c r="H317" s="27"/>
      <c r="I317" s="27"/>
      <c r="J317" s="27"/>
      <c r="L317" s="27"/>
      <c r="M317" s="27"/>
      <c r="N317" s="27"/>
      <c r="O317" s="27"/>
    </row>
    <row r="318" spans="5:15" ht="16.5">
      <c r="E318" s="27"/>
      <c r="G318" s="27"/>
      <c r="H318" s="27"/>
      <c r="I318" s="27"/>
      <c r="J318" s="27"/>
      <c r="L318" s="27"/>
      <c r="M318" s="27"/>
      <c r="N318" s="27"/>
      <c r="O318" s="27"/>
    </row>
    <row r="319" spans="5:15" ht="16.5">
      <c r="E319" s="27"/>
      <c r="G319" s="27"/>
      <c r="H319" s="27"/>
      <c r="I319" s="27"/>
      <c r="J319" s="27"/>
      <c r="L319" s="27"/>
      <c r="M319" s="27"/>
      <c r="N319" s="27"/>
      <c r="O319" s="27"/>
    </row>
    <row r="320" spans="5:15" ht="16.5">
      <c r="E320" s="27"/>
      <c r="G320" s="27"/>
      <c r="H320" s="27"/>
      <c r="I320" s="27"/>
      <c r="J320" s="27"/>
      <c r="L320" s="27"/>
      <c r="M320" s="27"/>
      <c r="N320" s="27"/>
      <c r="O320" s="27"/>
    </row>
    <row r="321" spans="5:15" ht="16.5">
      <c r="E321" s="27"/>
      <c r="G321" s="27"/>
      <c r="H321" s="27"/>
      <c r="I321" s="27"/>
      <c r="J321" s="27"/>
      <c r="L321" s="27"/>
      <c r="M321" s="27"/>
      <c r="N321" s="27"/>
      <c r="O321" s="27"/>
    </row>
    <row r="322" spans="5:15" ht="16.5">
      <c r="E322" s="27"/>
      <c r="G322" s="27"/>
      <c r="H322" s="27"/>
      <c r="I322" s="27"/>
      <c r="J322" s="27"/>
      <c r="L322" s="27"/>
      <c r="M322" s="27"/>
      <c r="N322" s="27"/>
      <c r="O322" s="27"/>
    </row>
    <row r="323" spans="5:15" ht="16.5">
      <c r="E323" s="27"/>
      <c r="G323" s="27"/>
      <c r="H323" s="27"/>
      <c r="I323" s="27"/>
      <c r="J323" s="27"/>
      <c r="L323" s="27"/>
      <c r="M323" s="27"/>
      <c r="N323" s="27"/>
      <c r="O323" s="27"/>
    </row>
    <row r="324" spans="5:15" ht="16.5">
      <c r="E324" s="27"/>
      <c r="G324" s="27"/>
      <c r="H324" s="27"/>
      <c r="I324" s="27"/>
      <c r="J324" s="27"/>
      <c r="L324" s="27"/>
      <c r="M324" s="27"/>
      <c r="N324" s="27"/>
      <c r="O324" s="27"/>
    </row>
    <row r="325" spans="5:15" ht="16.5">
      <c r="E325" s="27"/>
      <c r="G325" s="27"/>
      <c r="H325" s="27"/>
      <c r="I325" s="27"/>
      <c r="J325" s="27"/>
      <c r="L325" s="27"/>
      <c r="M325" s="27"/>
      <c r="N325" s="27"/>
      <c r="O325" s="27"/>
    </row>
    <row r="326" spans="5:15" ht="16.5">
      <c r="E326" s="27"/>
      <c r="G326" s="27"/>
      <c r="H326" s="27"/>
      <c r="I326" s="27"/>
      <c r="J326" s="27"/>
      <c r="L326" s="27"/>
      <c r="M326" s="27"/>
      <c r="N326" s="27"/>
      <c r="O326" s="27"/>
    </row>
    <row r="327" spans="5:15" ht="16.5">
      <c r="E327" s="27"/>
      <c r="G327" s="27"/>
      <c r="H327" s="27"/>
      <c r="I327" s="27"/>
      <c r="J327" s="27"/>
      <c r="L327" s="27"/>
      <c r="M327" s="27"/>
      <c r="N327" s="27"/>
      <c r="O327" s="27"/>
    </row>
    <row r="328" spans="5:15" ht="16.5">
      <c r="E328" s="27"/>
      <c r="G328" s="27"/>
      <c r="H328" s="27"/>
      <c r="I328" s="27"/>
      <c r="J328" s="27"/>
      <c r="L328" s="27"/>
      <c r="M328" s="27"/>
      <c r="N328" s="27"/>
      <c r="O328" s="27"/>
    </row>
    <row r="329" spans="5:15" ht="16.5">
      <c r="E329" s="27"/>
      <c r="G329" s="27"/>
      <c r="H329" s="27"/>
      <c r="I329" s="27"/>
      <c r="J329" s="27"/>
      <c r="L329" s="27"/>
      <c r="M329" s="27"/>
      <c r="N329" s="27"/>
      <c r="O329" s="27"/>
    </row>
    <row r="330" spans="5:15" ht="16.5">
      <c r="E330" s="27"/>
      <c r="G330" s="27"/>
      <c r="H330" s="27"/>
      <c r="I330" s="27"/>
      <c r="J330" s="27"/>
      <c r="L330" s="27"/>
      <c r="M330" s="27"/>
      <c r="N330" s="27"/>
      <c r="O330" s="27"/>
    </row>
    <row r="331" spans="5:15" ht="16.5">
      <c r="E331" s="27"/>
      <c r="G331" s="27"/>
      <c r="H331" s="27"/>
      <c r="I331" s="27"/>
      <c r="J331" s="27"/>
      <c r="L331" s="27"/>
      <c r="M331" s="27"/>
      <c r="N331" s="27"/>
      <c r="O331" s="27"/>
    </row>
    <row r="332" spans="5:15" ht="16.5">
      <c r="E332" s="27"/>
      <c r="G332" s="27"/>
      <c r="H332" s="27"/>
      <c r="I332" s="27"/>
      <c r="J332" s="27"/>
      <c r="L332" s="27"/>
      <c r="M332" s="27"/>
      <c r="N332" s="27"/>
      <c r="O332" s="27"/>
    </row>
    <row r="333" spans="5:15" ht="16.5">
      <c r="E333" s="27"/>
      <c r="G333" s="27"/>
      <c r="H333" s="27"/>
      <c r="I333" s="27"/>
      <c r="J333" s="27"/>
      <c r="L333" s="27"/>
      <c r="M333" s="27"/>
      <c r="N333" s="27"/>
      <c r="O333" s="27"/>
    </row>
    <row r="334" spans="5:15" ht="16.5">
      <c r="E334" s="27"/>
      <c r="G334" s="27"/>
      <c r="H334" s="27"/>
      <c r="I334" s="27"/>
      <c r="J334" s="27"/>
      <c r="L334" s="27"/>
      <c r="M334" s="27"/>
      <c r="N334" s="27"/>
      <c r="O334" s="27"/>
    </row>
    <row r="335" spans="5:15" ht="16.5">
      <c r="E335" s="27"/>
      <c r="G335" s="27"/>
      <c r="H335" s="27"/>
      <c r="I335" s="27"/>
      <c r="J335" s="27"/>
      <c r="L335" s="27"/>
      <c r="M335" s="27"/>
      <c r="N335" s="27"/>
      <c r="O335" s="27"/>
    </row>
    <row r="336" spans="5:15" ht="16.5">
      <c r="E336" s="27"/>
      <c r="G336" s="27"/>
      <c r="H336" s="27"/>
      <c r="I336" s="27"/>
      <c r="J336" s="27"/>
      <c r="L336" s="27"/>
      <c r="M336" s="27"/>
      <c r="N336" s="27"/>
      <c r="O336" s="27"/>
    </row>
    <row r="337" spans="5:15" ht="16.5">
      <c r="E337" s="27"/>
      <c r="G337" s="27"/>
      <c r="H337" s="27"/>
      <c r="I337" s="27"/>
      <c r="J337" s="27"/>
      <c r="L337" s="27"/>
      <c r="M337" s="27"/>
      <c r="N337" s="27"/>
      <c r="O337" s="27"/>
    </row>
    <row r="338" spans="5:15" ht="16.5">
      <c r="E338" s="27"/>
      <c r="G338" s="27"/>
      <c r="H338" s="27"/>
      <c r="I338" s="27"/>
      <c r="J338" s="27"/>
      <c r="L338" s="27"/>
      <c r="M338" s="27"/>
      <c r="N338" s="27"/>
      <c r="O338" s="27"/>
    </row>
    <row r="339" spans="5:15" ht="16.5">
      <c r="E339" s="27"/>
      <c r="G339" s="27"/>
      <c r="H339" s="27"/>
      <c r="I339" s="27"/>
      <c r="J339" s="27"/>
      <c r="L339" s="27"/>
      <c r="M339" s="27"/>
      <c r="N339" s="27"/>
      <c r="O339" s="27"/>
    </row>
    <row r="340" spans="5:15" ht="16.5">
      <c r="E340" s="27"/>
      <c r="G340" s="27"/>
      <c r="H340" s="27"/>
      <c r="I340" s="27"/>
      <c r="J340" s="27"/>
      <c r="L340" s="27"/>
      <c r="M340" s="27"/>
      <c r="N340" s="27"/>
      <c r="O340" s="27"/>
    </row>
    <row r="341" spans="5:15" ht="16.5">
      <c r="E341" s="27"/>
      <c r="G341" s="27"/>
      <c r="H341" s="27"/>
      <c r="I341" s="27"/>
      <c r="J341" s="27"/>
      <c r="L341" s="27"/>
      <c r="M341" s="27"/>
      <c r="N341" s="27"/>
      <c r="O341" s="27"/>
    </row>
    <row r="342" spans="5:15" ht="16.5">
      <c r="E342" s="27"/>
      <c r="G342" s="27"/>
      <c r="H342" s="27"/>
      <c r="I342" s="27"/>
      <c r="J342" s="27"/>
      <c r="L342" s="27"/>
      <c r="M342" s="27"/>
      <c r="N342" s="27"/>
      <c r="O342" s="27"/>
    </row>
    <row r="343" spans="5:15" ht="16.5">
      <c r="E343" s="27"/>
      <c r="G343" s="27"/>
      <c r="H343" s="27"/>
      <c r="I343" s="27"/>
      <c r="J343" s="27"/>
      <c r="L343" s="27"/>
      <c r="M343" s="27"/>
      <c r="N343" s="27"/>
      <c r="O343" s="27"/>
    </row>
    <row r="344" spans="5:15" ht="16.5">
      <c r="E344" s="27"/>
      <c r="G344" s="27"/>
      <c r="H344" s="27"/>
      <c r="I344" s="27"/>
      <c r="J344" s="27"/>
      <c r="L344" s="27"/>
      <c r="M344" s="27"/>
      <c r="N344" s="27"/>
      <c r="O344" s="27"/>
    </row>
    <row r="345" spans="5:15" ht="16.5">
      <c r="E345" s="27"/>
      <c r="G345" s="27"/>
      <c r="H345" s="27"/>
      <c r="I345" s="27"/>
      <c r="J345" s="27"/>
      <c r="L345" s="27"/>
      <c r="M345" s="27"/>
      <c r="N345" s="27"/>
      <c r="O345" s="27"/>
    </row>
    <row r="346" spans="5:15" ht="16.5">
      <c r="E346" s="27"/>
      <c r="G346" s="27"/>
      <c r="H346" s="27"/>
      <c r="I346" s="27"/>
      <c r="J346" s="27"/>
      <c r="L346" s="27"/>
      <c r="M346" s="27"/>
      <c r="N346" s="27"/>
      <c r="O346" s="27"/>
    </row>
    <row r="347" spans="5:15" ht="16.5">
      <c r="E347" s="27"/>
      <c r="G347" s="27"/>
      <c r="H347" s="27"/>
      <c r="I347" s="27"/>
      <c r="J347" s="27"/>
      <c r="L347" s="27"/>
      <c r="M347" s="27"/>
      <c r="N347" s="27"/>
      <c r="O347" s="27"/>
    </row>
    <row r="348" spans="5:15" ht="16.5">
      <c r="E348" s="27"/>
      <c r="G348" s="27"/>
      <c r="H348" s="27"/>
      <c r="I348" s="27"/>
      <c r="J348" s="27"/>
      <c r="L348" s="27"/>
      <c r="M348" s="27"/>
      <c r="N348" s="27"/>
      <c r="O348" s="27"/>
    </row>
    <row r="349" spans="5:15" ht="16.5">
      <c r="E349" s="27"/>
      <c r="G349" s="27"/>
      <c r="H349" s="27"/>
      <c r="I349" s="27"/>
      <c r="J349" s="27"/>
      <c r="L349" s="27"/>
      <c r="M349" s="27"/>
      <c r="N349" s="27"/>
      <c r="O349" s="27"/>
    </row>
    <row r="350" spans="5:15" ht="16.5">
      <c r="E350" s="27"/>
      <c r="G350" s="27"/>
      <c r="H350" s="27"/>
      <c r="I350" s="27"/>
      <c r="J350" s="27"/>
      <c r="L350" s="27"/>
      <c r="M350" s="27"/>
      <c r="N350" s="27"/>
      <c r="O350" s="27"/>
    </row>
    <row r="351" spans="5:15" ht="16.5">
      <c r="E351" s="27"/>
      <c r="G351" s="27"/>
      <c r="H351" s="27"/>
      <c r="I351" s="27"/>
      <c r="J351" s="27"/>
      <c r="L351" s="27"/>
      <c r="M351" s="27"/>
      <c r="N351" s="27"/>
      <c r="O351" s="27"/>
    </row>
    <row r="352" spans="5:15" ht="16.5">
      <c r="E352" s="27"/>
      <c r="G352" s="27"/>
      <c r="H352" s="27"/>
      <c r="I352" s="27"/>
      <c r="J352" s="27"/>
      <c r="L352" s="27"/>
      <c r="M352" s="27"/>
      <c r="N352" s="27"/>
      <c r="O352" s="27"/>
    </row>
    <row r="353" spans="5:15" ht="16.5">
      <c r="E353" s="27"/>
      <c r="G353" s="27"/>
      <c r="H353" s="27"/>
      <c r="I353" s="27"/>
      <c r="J353" s="27"/>
      <c r="L353" s="27"/>
      <c r="M353" s="27"/>
      <c r="N353" s="27"/>
      <c r="O353" s="27"/>
    </row>
    <row r="354" spans="5:15" ht="16.5">
      <c r="E354" s="27"/>
      <c r="G354" s="27"/>
      <c r="H354" s="27"/>
      <c r="I354" s="27"/>
      <c r="J354" s="27"/>
      <c r="L354" s="27"/>
      <c r="M354" s="27"/>
      <c r="N354" s="27"/>
      <c r="O354" s="27"/>
    </row>
    <row r="355" spans="5:15" ht="16.5">
      <c r="E355" s="27"/>
      <c r="G355" s="27"/>
      <c r="H355" s="27"/>
      <c r="I355" s="27"/>
      <c r="J355" s="27"/>
      <c r="L355" s="27"/>
      <c r="M355" s="27"/>
      <c r="N355" s="27"/>
      <c r="O355" s="27"/>
    </row>
    <row r="356" spans="5:15" ht="16.5">
      <c r="E356" s="27"/>
      <c r="G356" s="27"/>
      <c r="H356" s="27"/>
      <c r="I356" s="27"/>
      <c r="J356" s="27"/>
      <c r="L356" s="27"/>
      <c r="M356" s="27"/>
      <c r="N356" s="27"/>
      <c r="O356" s="27"/>
    </row>
    <row r="357" spans="5:15" ht="16.5">
      <c r="E357" s="27"/>
      <c r="G357" s="27"/>
      <c r="H357" s="27"/>
      <c r="I357" s="27"/>
      <c r="J357" s="27"/>
      <c r="L357" s="27"/>
      <c r="M357" s="27"/>
      <c r="N357" s="27"/>
      <c r="O357" s="27"/>
    </row>
    <row r="358" spans="5:15" ht="16.5">
      <c r="E358" s="27"/>
      <c r="G358" s="27"/>
      <c r="H358" s="27"/>
      <c r="I358" s="27"/>
      <c r="J358" s="27"/>
      <c r="L358" s="27"/>
      <c r="M358" s="27"/>
      <c r="N358" s="27"/>
      <c r="O358" s="27"/>
    </row>
    <row r="359" spans="5:15" ht="16.5">
      <c r="E359" s="27"/>
      <c r="G359" s="27"/>
      <c r="H359" s="27"/>
      <c r="I359" s="27"/>
      <c r="J359" s="27"/>
      <c r="L359" s="27"/>
      <c r="M359" s="27"/>
      <c r="N359" s="27"/>
      <c r="O359" s="27"/>
    </row>
    <row r="360" spans="5:15" ht="16.5">
      <c r="E360" s="27"/>
      <c r="G360" s="27"/>
      <c r="H360" s="27"/>
      <c r="I360" s="27"/>
      <c r="J360" s="27"/>
      <c r="L360" s="27"/>
      <c r="M360" s="27"/>
      <c r="N360" s="27"/>
      <c r="O360" s="27"/>
    </row>
    <row r="361" spans="5:15" ht="16.5">
      <c r="E361" s="27"/>
      <c r="G361" s="27"/>
      <c r="H361" s="27"/>
      <c r="I361" s="27"/>
      <c r="J361" s="27"/>
      <c r="L361" s="27"/>
      <c r="M361" s="27"/>
      <c r="N361" s="27"/>
      <c r="O361" s="27"/>
    </row>
    <row r="362" spans="5:15" ht="16.5">
      <c r="E362" s="27"/>
      <c r="G362" s="27"/>
      <c r="H362" s="27"/>
      <c r="I362" s="27"/>
      <c r="J362" s="27"/>
      <c r="L362" s="27"/>
      <c r="M362" s="27"/>
      <c r="N362" s="27"/>
      <c r="O362" s="27"/>
    </row>
    <row r="363" spans="5:15" ht="16.5">
      <c r="E363" s="27"/>
      <c r="G363" s="27"/>
      <c r="H363" s="27"/>
      <c r="I363" s="27"/>
      <c r="J363" s="27"/>
      <c r="L363" s="27"/>
      <c r="M363" s="27"/>
      <c r="N363" s="27"/>
      <c r="O363" s="27"/>
    </row>
    <row r="364" spans="5:15" ht="16.5">
      <c r="E364" s="27"/>
      <c r="G364" s="27"/>
      <c r="H364" s="27"/>
      <c r="I364" s="27"/>
      <c r="J364" s="27"/>
      <c r="L364" s="27"/>
      <c r="M364" s="27"/>
      <c r="N364" s="27"/>
      <c r="O364" s="27"/>
    </row>
    <row r="365" spans="5:15" ht="16.5">
      <c r="E365" s="27"/>
      <c r="G365" s="27"/>
      <c r="H365" s="27"/>
      <c r="I365" s="27"/>
      <c r="J365" s="27"/>
      <c r="L365" s="27"/>
      <c r="M365" s="27"/>
      <c r="N365" s="27"/>
      <c r="O365" s="27"/>
    </row>
    <row r="366" spans="5:15" ht="16.5">
      <c r="E366" s="27"/>
      <c r="G366" s="27"/>
      <c r="H366" s="27"/>
      <c r="I366" s="27"/>
      <c r="J366" s="27"/>
      <c r="L366" s="27"/>
      <c r="M366" s="27"/>
      <c r="N366" s="27"/>
      <c r="O366" s="27"/>
    </row>
    <row r="367" spans="5:15" ht="16.5">
      <c r="E367" s="27"/>
      <c r="G367" s="27"/>
      <c r="H367" s="27"/>
      <c r="I367" s="27"/>
      <c r="J367" s="27"/>
      <c r="L367" s="27"/>
      <c r="M367" s="27"/>
      <c r="N367" s="27"/>
      <c r="O367" s="27"/>
    </row>
    <row r="368" spans="5:15" ht="16.5">
      <c r="E368" s="27"/>
      <c r="G368" s="27"/>
      <c r="H368" s="27"/>
      <c r="I368" s="27"/>
      <c r="J368" s="27"/>
      <c r="L368" s="27"/>
      <c r="M368" s="27"/>
      <c r="N368" s="27"/>
      <c r="O368" s="27"/>
    </row>
    <row r="369" spans="5:15" ht="16.5">
      <c r="E369" s="27"/>
      <c r="G369" s="27"/>
      <c r="H369" s="27"/>
      <c r="I369" s="27"/>
      <c r="J369" s="27"/>
      <c r="L369" s="27"/>
      <c r="M369" s="27"/>
      <c r="N369" s="27"/>
      <c r="O369" s="27"/>
    </row>
    <row r="370" spans="5:15" ht="16.5">
      <c r="E370" s="27"/>
      <c r="G370" s="27"/>
      <c r="H370" s="27"/>
      <c r="I370" s="27"/>
      <c r="J370" s="27"/>
      <c r="L370" s="27"/>
      <c r="M370" s="27"/>
      <c r="N370" s="27"/>
      <c r="O370" s="27"/>
    </row>
    <row r="371" spans="5:15" ht="16.5">
      <c r="E371" s="27"/>
      <c r="G371" s="27"/>
      <c r="H371" s="27"/>
      <c r="I371" s="27"/>
      <c r="J371" s="27"/>
      <c r="L371" s="27"/>
      <c r="M371" s="27"/>
      <c r="N371" s="27"/>
      <c r="O371" s="27"/>
    </row>
    <row r="372" spans="8:15" ht="16.5">
      <c r="H372" s="27"/>
      <c r="I372" s="27"/>
      <c r="J372" s="27"/>
      <c r="L372" s="27"/>
      <c r="M372" s="27"/>
      <c r="N372" s="27"/>
      <c r="O372" s="27"/>
    </row>
    <row r="373" spans="8:15" ht="16.5">
      <c r="H373" s="27"/>
      <c r="I373" s="27"/>
      <c r="J373" s="27"/>
      <c r="L373" s="27"/>
      <c r="M373" s="27"/>
      <c r="N373" s="27"/>
      <c r="O373" s="27"/>
    </row>
    <row r="374" spans="8:15" ht="16.5">
      <c r="H374" s="27"/>
      <c r="I374" s="27"/>
      <c r="J374" s="27"/>
      <c r="L374" s="27"/>
      <c r="M374" s="27"/>
      <c r="N374" s="27"/>
      <c r="O374" s="27"/>
    </row>
    <row r="375" spans="8:15" ht="16.5">
      <c r="H375" s="27"/>
      <c r="I375" s="27"/>
      <c r="J375" s="27"/>
      <c r="L375" s="27"/>
      <c r="M375" s="27"/>
      <c r="N375" s="27"/>
      <c r="O375" s="27"/>
    </row>
    <row r="376" spans="8:15" ht="16.5">
      <c r="H376" s="27"/>
      <c r="I376" s="27"/>
      <c r="J376" s="27"/>
      <c r="L376" s="27"/>
      <c r="M376" s="27"/>
      <c r="N376" s="27"/>
      <c r="O376" s="27"/>
    </row>
    <row r="377" spans="8:15" ht="16.5">
      <c r="H377" s="27"/>
      <c r="I377" s="27"/>
      <c r="J377" s="27"/>
      <c r="L377" s="27"/>
      <c r="M377" s="27"/>
      <c r="N377" s="27"/>
      <c r="O377" s="27"/>
    </row>
    <row r="378" spans="8:15" ht="16.5">
      <c r="H378" s="27"/>
      <c r="I378" s="27"/>
      <c r="J378" s="27"/>
      <c r="L378" s="27"/>
      <c r="M378" s="27"/>
      <c r="N378" s="27"/>
      <c r="O378" s="27"/>
    </row>
    <row r="379" spans="8:15" ht="16.5">
      <c r="H379" s="27"/>
      <c r="I379" s="27"/>
      <c r="J379" s="27"/>
      <c r="L379" s="27"/>
      <c r="M379" s="27"/>
      <c r="N379" s="27"/>
      <c r="O379" s="27"/>
    </row>
    <row r="380" spans="8:15" ht="16.5">
      <c r="H380" s="27"/>
      <c r="I380" s="27"/>
      <c r="J380" s="27"/>
      <c r="L380" s="27"/>
      <c r="M380" s="27"/>
      <c r="N380" s="27"/>
      <c r="O380" s="27"/>
    </row>
    <row r="381" spans="8:15" ht="16.5">
      <c r="H381" s="27"/>
      <c r="I381" s="27"/>
      <c r="J381" s="27"/>
      <c r="L381" s="27"/>
      <c r="M381" s="27"/>
      <c r="N381" s="27"/>
      <c r="O381" s="27"/>
    </row>
    <row r="382" spans="8:15" ht="16.5">
      <c r="H382" s="27"/>
      <c r="I382" s="27"/>
      <c r="J382" s="27"/>
      <c r="L382" s="27"/>
      <c r="M382" s="27"/>
      <c r="N382" s="27"/>
      <c r="O382" s="27"/>
    </row>
    <row r="383" spans="8:15" ht="16.5">
      <c r="H383" s="27"/>
      <c r="I383" s="27"/>
      <c r="J383" s="27"/>
      <c r="L383" s="27"/>
      <c r="M383" s="27"/>
      <c r="N383" s="27"/>
      <c r="O383" s="27"/>
    </row>
    <row r="384" spans="8:15" ht="16.5">
      <c r="H384" s="27"/>
      <c r="I384" s="27"/>
      <c r="J384" s="27"/>
      <c r="L384" s="27"/>
      <c r="M384" s="27"/>
      <c r="N384" s="27"/>
      <c r="O384" s="27"/>
    </row>
    <row r="385" spans="8:15" ht="16.5">
      <c r="H385" s="27"/>
      <c r="I385" s="27"/>
      <c r="J385" s="27"/>
      <c r="L385" s="27"/>
      <c r="M385" s="27"/>
      <c r="N385" s="27"/>
      <c r="O385" s="27"/>
    </row>
    <row r="386" spans="8:15" ht="16.5">
      <c r="H386" s="27"/>
      <c r="I386" s="27"/>
      <c r="J386" s="27"/>
      <c r="L386" s="27"/>
      <c r="M386" s="27"/>
      <c r="N386" s="27"/>
      <c r="O386" s="27"/>
    </row>
    <row r="387" spans="8:15" ht="16.5">
      <c r="H387" s="27"/>
      <c r="I387" s="27"/>
      <c r="J387" s="27"/>
      <c r="L387" s="27"/>
      <c r="M387" s="27"/>
      <c r="N387" s="27"/>
      <c r="O387" s="27"/>
    </row>
    <row r="388" spans="8:15" ht="16.5">
      <c r="H388" s="27"/>
      <c r="I388" s="27"/>
      <c r="J388" s="27"/>
      <c r="L388" s="27"/>
      <c r="M388" s="27"/>
      <c r="N388" s="27"/>
      <c r="O388" s="27"/>
    </row>
    <row r="389" spans="8:15" ht="16.5">
      <c r="H389" s="27"/>
      <c r="I389" s="27"/>
      <c r="J389" s="27"/>
      <c r="L389" s="27"/>
      <c r="M389" s="27"/>
      <c r="N389" s="27"/>
      <c r="O389" s="27"/>
    </row>
    <row r="390" spans="8:15" ht="16.5">
      <c r="H390" s="27"/>
      <c r="I390" s="27"/>
      <c r="J390" s="27"/>
      <c r="L390" s="27"/>
      <c r="M390" s="27"/>
      <c r="N390" s="27"/>
      <c r="O390" s="27"/>
    </row>
    <row r="391" spans="8:15" ht="16.5">
      <c r="H391" s="27"/>
      <c r="I391" s="27"/>
      <c r="J391" s="27"/>
      <c r="L391" s="27"/>
      <c r="M391" s="27"/>
      <c r="N391" s="27"/>
      <c r="O391" s="27"/>
    </row>
    <row r="392" spans="8:15" ht="16.5">
      <c r="H392" s="27"/>
      <c r="I392" s="27"/>
      <c r="J392" s="27"/>
      <c r="L392" s="27"/>
      <c r="M392" s="27"/>
      <c r="N392" s="27"/>
      <c r="O392" s="27"/>
    </row>
    <row r="393" spans="8:15" ht="16.5">
      <c r="H393" s="27"/>
      <c r="I393" s="27"/>
      <c r="J393" s="27"/>
      <c r="L393" s="27"/>
      <c r="M393" s="27"/>
      <c r="N393" s="27"/>
      <c r="O393" s="27"/>
    </row>
    <row r="394" spans="8:15" ht="16.5">
      <c r="H394" s="27"/>
      <c r="I394" s="27"/>
      <c r="J394" s="27"/>
      <c r="L394" s="27"/>
      <c r="M394" s="27"/>
      <c r="N394" s="27"/>
      <c r="O394" s="27"/>
    </row>
    <row r="395" spans="8:15" ht="16.5">
      <c r="H395" s="27"/>
      <c r="I395" s="27"/>
      <c r="J395" s="27"/>
      <c r="L395" s="27"/>
      <c r="M395" s="27"/>
      <c r="N395" s="27"/>
      <c r="O395" s="27"/>
    </row>
    <row r="396" spans="8:15" ht="16.5">
      <c r="H396" s="27"/>
      <c r="I396" s="27"/>
      <c r="J396" s="27"/>
      <c r="L396" s="27"/>
      <c r="M396" s="27"/>
      <c r="N396" s="27"/>
      <c r="O396" s="27"/>
    </row>
    <row r="397" spans="8:15" ht="16.5">
      <c r="H397" s="27"/>
      <c r="I397" s="27"/>
      <c r="J397" s="27"/>
      <c r="L397" s="27"/>
      <c r="M397" s="27"/>
      <c r="N397" s="27"/>
      <c r="O397" s="27"/>
    </row>
    <row r="398" spans="8:15" ht="16.5">
      <c r="H398" s="27"/>
      <c r="I398" s="27"/>
      <c r="J398" s="27"/>
      <c r="L398" s="27"/>
      <c r="M398" s="27"/>
      <c r="N398" s="27"/>
      <c r="O398" s="27"/>
    </row>
    <row r="399" spans="8:15" ht="16.5">
      <c r="H399" s="27"/>
      <c r="I399" s="27"/>
      <c r="J399" s="27"/>
      <c r="L399" s="27"/>
      <c r="M399" s="27"/>
      <c r="N399" s="27"/>
      <c r="O399" s="27"/>
    </row>
    <row r="400" spans="8:15" ht="16.5">
      <c r="H400" s="27"/>
      <c r="I400" s="27"/>
      <c r="J400" s="27"/>
      <c r="L400" s="27"/>
      <c r="M400" s="27"/>
      <c r="N400" s="27"/>
      <c r="O400" s="27"/>
    </row>
    <row r="401" spans="8:15" ht="16.5">
      <c r="H401" s="27"/>
      <c r="I401" s="27"/>
      <c r="J401" s="27"/>
      <c r="L401" s="27"/>
      <c r="M401" s="27"/>
      <c r="N401" s="27"/>
      <c r="O401" s="27"/>
    </row>
    <row r="402" spans="8:15" ht="16.5">
      <c r="H402" s="27"/>
      <c r="I402" s="27"/>
      <c r="J402" s="27"/>
      <c r="L402" s="27"/>
      <c r="M402" s="27"/>
      <c r="N402" s="27"/>
      <c r="O402" s="27"/>
    </row>
    <row r="403" spans="8:15" ht="16.5">
      <c r="H403" s="27"/>
      <c r="I403" s="27"/>
      <c r="J403" s="27"/>
      <c r="L403" s="27"/>
      <c r="M403" s="27"/>
      <c r="N403" s="27"/>
      <c r="O403" s="27"/>
    </row>
    <row r="404" spans="8:15" ht="16.5">
      <c r="H404" s="27"/>
      <c r="I404" s="27"/>
      <c r="J404" s="27"/>
      <c r="L404" s="27"/>
      <c r="M404" s="27"/>
      <c r="N404" s="27"/>
      <c r="O404" s="27"/>
    </row>
    <row r="405" spans="8:15" ht="16.5">
      <c r="H405" s="27"/>
      <c r="I405" s="27"/>
      <c r="J405" s="27"/>
      <c r="L405" s="27"/>
      <c r="M405" s="27"/>
      <c r="N405" s="27"/>
      <c r="O405" s="27"/>
    </row>
    <row r="406" spans="8:15" ht="16.5">
      <c r="H406" s="27"/>
      <c r="I406" s="27"/>
      <c r="J406" s="27"/>
      <c r="L406" s="27"/>
      <c r="M406" s="27"/>
      <c r="N406" s="27"/>
      <c r="O406" s="27"/>
    </row>
    <row r="407" spans="8:15" ht="16.5">
      <c r="H407" s="27"/>
      <c r="I407" s="27"/>
      <c r="J407" s="27"/>
      <c r="L407" s="27"/>
      <c r="M407" s="27"/>
      <c r="N407" s="27"/>
      <c r="O407" s="27"/>
    </row>
    <row r="408" spans="8:15" ht="16.5">
      <c r="H408" s="27"/>
      <c r="I408" s="27"/>
      <c r="J408" s="27"/>
      <c r="L408" s="27"/>
      <c r="M408" s="27"/>
      <c r="N408" s="27"/>
      <c r="O408" s="27"/>
    </row>
    <row r="409" spans="8:15" ht="16.5">
      <c r="H409" s="27"/>
      <c r="I409" s="27"/>
      <c r="J409" s="27"/>
      <c r="L409" s="27"/>
      <c r="M409" s="27"/>
      <c r="N409" s="27"/>
      <c r="O409" s="27"/>
    </row>
    <row r="410" spans="8:15" ht="16.5">
      <c r="H410" s="27"/>
      <c r="I410" s="27"/>
      <c r="J410" s="27"/>
      <c r="L410" s="27"/>
      <c r="M410" s="27"/>
      <c r="N410" s="27"/>
      <c r="O410" s="27"/>
    </row>
    <row r="411" spans="8:15" ht="16.5">
      <c r="H411" s="27"/>
      <c r="I411" s="27"/>
      <c r="J411" s="27"/>
      <c r="L411" s="27"/>
      <c r="M411" s="27"/>
      <c r="N411" s="27"/>
      <c r="O411" s="27"/>
    </row>
    <row r="412" spans="8:15" ht="16.5">
      <c r="H412" s="27"/>
      <c r="I412" s="27"/>
      <c r="J412" s="27"/>
      <c r="L412" s="27"/>
      <c r="M412" s="27"/>
      <c r="N412" s="27"/>
      <c r="O412" s="27"/>
    </row>
    <row r="413" spans="8:15" ht="16.5">
      <c r="H413" s="27"/>
      <c r="I413" s="27"/>
      <c r="J413" s="27"/>
      <c r="L413" s="27"/>
      <c r="M413" s="27"/>
      <c r="N413" s="27"/>
      <c r="O413" s="27"/>
    </row>
    <row r="414" spans="8:15" ht="16.5">
      <c r="H414" s="27"/>
      <c r="I414" s="27"/>
      <c r="J414" s="27"/>
      <c r="L414" s="27"/>
      <c r="M414" s="27"/>
      <c r="N414" s="27"/>
      <c r="O414" s="27"/>
    </row>
    <row r="415" spans="8:15" ht="16.5">
      <c r="H415" s="27"/>
      <c r="I415" s="27"/>
      <c r="J415" s="27"/>
      <c r="L415" s="27"/>
      <c r="M415" s="27"/>
      <c r="N415" s="27"/>
      <c r="O415" s="27"/>
    </row>
    <row r="416" spans="8:15" ht="16.5">
      <c r="H416" s="27"/>
      <c r="I416" s="27"/>
      <c r="J416" s="27"/>
      <c r="L416" s="27"/>
      <c r="M416" s="27"/>
      <c r="N416" s="27"/>
      <c r="O416" s="27"/>
    </row>
    <row r="417" spans="8:15" ht="16.5">
      <c r="H417" s="27"/>
      <c r="I417" s="27"/>
      <c r="J417" s="27"/>
      <c r="L417" s="27"/>
      <c r="M417" s="27"/>
      <c r="N417" s="27"/>
      <c r="O417" s="27"/>
    </row>
    <row r="418" spans="8:15" ht="16.5">
      <c r="H418" s="27"/>
      <c r="I418" s="27"/>
      <c r="J418" s="27"/>
      <c r="L418" s="27"/>
      <c r="M418" s="27"/>
      <c r="N418" s="27"/>
      <c r="O418" s="27"/>
    </row>
    <row r="419" spans="8:15" ht="16.5">
      <c r="H419" s="27"/>
      <c r="I419" s="27"/>
      <c r="J419" s="27"/>
      <c r="L419" s="27"/>
      <c r="M419" s="27"/>
      <c r="N419" s="27"/>
      <c r="O419" s="27"/>
    </row>
    <row r="420" spans="8:15" ht="16.5">
      <c r="H420" s="27"/>
      <c r="I420" s="27"/>
      <c r="J420" s="27"/>
      <c r="L420" s="27"/>
      <c r="M420" s="27"/>
      <c r="N420" s="27"/>
      <c r="O420" s="27"/>
    </row>
    <row r="421" spans="8:15" ht="16.5">
      <c r="H421" s="27"/>
      <c r="I421" s="27"/>
      <c r="J421" s="27"/>
      <c r="L421" s="27"/>
      <c r="M421" s="27"/>
      <c r="N421" s="27"/>
      <c r="O421" s="27"/>
    </row>
    <row r="422" spans="8:15" ht="16.5">
      <c r="H422" s="27"/>
      <c r="I422" s="27"/>
      <c r="J422" s="27"/>
      <c r="L422" s="27"/>
      <c r="M422" s="27"/>
      <c r="N422" s="27"/>
      <c r="O422" s="27"/>
    </row>
    <row r="423" spans="8:15" ht="16.5">
      <c r="H423" s="27"/>
      <c r="I423" s="27"/>
      <c r="J423" s="27"/>
      <c r="L423" s="27"/>
      <c r="M423" s="27"/>
      <c r="N423" s="27"/>
      <c r="O423" s="27"/>
    </row>
  </sheetData>
  <mergeCells count="55">
    <mergeCell ref="AE40:AI40"/>
    <mergeCell ref="A33:C33"/>
    <mergeCell ref="A34:C34"/>
    <mergeCell ref="A40:E40"/>
    <mergeCell ref="U40:Y40"/>
    <mergeCell ref="Z40:AD40"/>
    <mergeCell ref="U39:AD39"/>
    <mergeCell ref="K40:P40"/>
    <mergeCell ref="P34:Q34"/>
    <mergeCell ref="I28:J28"/>
    <mergeCell ref="K28:L28"/>
    <mergeCell ref="I29:J29"/>
    <mergeCell ref="K29:L29"/>
    <mergeCell ref="A29:C29"/>
    <mergeCell ref="P35:Q35"/>
    <mergeCell ref="A31:C31"/>
    <mergeCell ref="A32:C32"/>
    <mergeCell ref="I30:J30"/>
    <mergeCell ref="K30:L30"/>
    <mergeCell ref="K32:L32"/>
    <mergeCell ref="A28:C28"/>
    <mergeCell ref="A25:C25"/>
    <mergeCell ref="A26:C26"/>
    <mergeCell ref="A24:C24"/>
    <mergeCell ref="A23:C23"/>
    <mergeCell ref="H19:J20"/>
    <mergeCell ref="A12:C12"/>
    <mergeCell ref="A4:C4"/>
    <mergeCell ref="A5:C5"/>
    <mergeCell ref="A6:C6"/>
    <mergeCell ref="A7:C7"/>
    <mergeCell ref="A13:C13"/>
    <mergeCell ref="A19:C19"/>
    <mergeCell ref="A20:C20"/>
    <mergeCell ref="A8:C8"/>
    <mergeCell ref="A9:C9"/>
    <mergeCell ref="A21:C21"/>
    <mergeCell ref="A22:C22"/>
    <mergeCell ref="A14:C14"/>
    <mergeCell ref="A16:C16"/>
    <mergeCell ref="I27:J27"/>
    <mergeCell ref="K27:L27"/>
    <mergeCell ref="I24:J24"/>
    <mergeCell ref="K24:L24"/>
    <mergeCell ref="I25:J25"/>
    <mergeCell ref="H22:L22"/>
    <mergeCell ref="I23:J23"/>
    <mergeCell ref="K23:L23"/>
    <mergeCell ref="F40:J40"/>
    <mergeCell ref="K33:L33"/>
    <mergeCell ref="K34:L34"/>
    <mergeCell ref="K35:L35"/>
    <mergeCell ref="I26:J26"/>
    <mergeCell ref="K25:L25"/>
    <mergeCell ref="K26:L26"/>
  </mergeCells>
  <printOptions/>
  <pageMargins left="0.35433070866141736" right="0.35433070866141736" top="0.52" bottom="0.52" header="0.5118110236220472" footer="0.5118110236220472"/>
  <pageSetup horizontalDpi="600" verticalDpi="600" orientation="landscape" r:id="rId4"/>
  <drawing r:id="rId3"/>
  <legacyDrawing r:id="rId2"/>
  <oleObjects>
    <oleObject progId="Mathcad" shapeId="34680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2004-06-29T19:27:00Z</cp:lastPrinted>
  <dcterms:created xsi:type="dcterms:W3CDTF">1999-02-19T18:19:08Z</dcterms:created>
  <dcterms:modified xsi:type="dcterms:W3CDTF">2004-07-22T19:01:39Z</dcterms:modified>
  <cp:category/>
  <cp:version/>
  <cp:contentType/>
  <cp:contentStatus/>
</cp:coreProperties>
</file>