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3T per s" sheetId="1" r:id="rId1"/>
    <sheet name="sum'ry" sheetId="2" r:id="rId2"/>
    <sheet name="extreme" sheetId="3" r:id="rId3"/>
    <sheet name="0.5T lin" sheetId="4" r:id="rId4"/>
    <sheet name="2.0T lin" sheetId="5" r:id="rId5"/>
    <sheet name="0.5T Fe" sheetId="6" r:id="rId6"/>
    <sheet name="2.0T Fe" sheetId="7" r:id="rId7"/>
    <sheet name="Case1" sheetId="8" r:id="rId8"/>
    <sheet name="Case2" sheetId="9" r:id="rId9"/>
    <sheet name="Case3" sheetId="10" r:id="rId10"/>
    <sheet name="Case4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<sst xmlns="http://schemas.openxmlformats.org/spreadsheetml/2006/main" count="696" uniqueCount="123">
  <si>
    <t>of</t>
  </si>
  <si>
    <t>=</t>
  </si>
  <si>
    <t>to</t>
  </si>
  <si>
    <t>analysis</t>
  </si>
  <si>
    <t>Fourier</t>
  </si>
  <si>
    <t>Harmonic</t>
  </si>
  <si>
    <t>#BR</t>
  </si>
  <si>
    <t>along</t>
  </si>
  <si>
    <t>line</t>
  </si>
  <si>
    <t>(30.0</t>
  </si>
  <si>
    <t>,0.0</t>
  </si>
  <si>
    <t>)</t>
  </si>
  <si>
    <t>(0.0</t>
  </si>
  <si>
    <t>,30.0</t>
  </si>
  <si>
    <t>Curvature</t>
  </si>
  <si>
    <t>coefficients</t>
  </si>
  <si>
    <t>Quarter</t>
  </si>
  <si>
    <t>period</t>
  </si>
  <si>
    <t>analysed,</t>
  </si>
  <si>
    <t>odd</t>
  </si>
  <si>
    <t>terms</t>
  </si>
  <si>
    <t>only</t>
  </si>
  <si>
    <t>Order</t>
  </si>
  <si>
    <t>Amplitude</t>
  </si>
  <si>
    <t>Phase</t>
  </si>
  <si>
    <t>#BT</t>
  </si>
  <si>
    <t>Fourier Analysis Results</t>
  </si>
  <si>
    <t>Circle of radius 30mm</t>
  </si>
  <si>
    <t>#T=ATAN2(Y;X)</t>
  </si>
  <si>
    <t>#BR=BX*COS(#T)+BY*SIN(#T)</t>
  </si>
  <si>
    <t>#BT=-BX*SIN(#T)+BY*COS(#T)</t>
  </si>
  <si>
    <t>Basic Model at a scaling factor of 706 to give a central field of 0.5T</t>
  </si>
  <si>
    <t>Central field</t>
  </si>
  <si>
    <t>Sine term</t>
  </si>
  <si>
    <t>Cosine term</t>
  </si>
  <si>
    <t>Basic Model at a scaling factor of 2824 to give a central field of 2.0T</t>
  </si>
  <si>
    <t>even</t>
  </si>
  <si>
    <t>Case 1 at a scaling factor of 706 to give a central field of 0.5T</t>
  </si>
  <si>
    <t>Case 2 at a scaling factor of 706 to give a central field of 0.5T</t>
  </si>
  <si>
    <t>Case 3 at a scaling factor of 2824 to give a central field of 2.0T</t>
  </si>
  <si>
    <t>Case 4 at a scaling factor of 2824 to give a central field of 2.0T</t>
  </si>
  <si>
    <t>Basic model at a scaling factor of 2824 to give a central field of 2.0T (linear materials Mu=1500)</t>
  </si>
  <si>
    <t>Appendix 24-3: Summary of Harmonic Terms</t>
  </si>
  <si>
    <t>take mean of Sin term in Br and Cos term in Bt</t>
  </si>
  <si>
    <t>1) Data from VF</t>
  </si>
  <si>
    <t xml:space="preserve">Case </t>
  </si>
  <si>
    <t>0.5T lin</t>
  </si>
  <si>
    <t>2.0T lin</t>
  </si>
  <si>
    <t>0.5T Fe</t>
  </si>
  <si>
    <t>2.0T Fe</t>
  </si>
  <si>
    <t>ramp rate</t>
  </si>
  <si>
    <t xml:space="preserve">central field </t>
  </si>
  <si>
    <t>terms for n =</t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</si>
  <si>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/B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-1</t>
    </r>
  </si>
  <si>
    <r>
      <t>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/B</t>
    </r>
    <r>
      <rPr>
        <vertAlign val="subscript"/>
        <sz val="10"/>
        <rFont val="Arial"/>
        <family val="2"/>
      </rPr>
      <t>a</t>
    </r>
  </si>
  <si>
    <r>
      <t>A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/B</t>
    </r>
    <r>
      <rPr>
        <vertAlign val="subscript"/>
        <sz val="10"/>
        <rFont val="Arial"/>
        <family val="2"/>
      </rPr>
      <t>a</t>
    </r>
  </si>
  <si>
    <r>
      <t>A</t>
    </r>
    <r>
      <rPr>
        <vertAlign val="subscript"/>
        <sz val="10"/>
        <rFont val="Arial"/>
        <family val="2"/>
      </rPr>
      <t>7</t>
    </r>
    <r>
      <rPr>
        <sz val="10"/>
        <rFont val="Arial"/>
        <family val="0"/>
      </rPr>
      <t>/B</t>
    </r>
    <r>
      <rPr>
        <vertAlign val="subscript"/>
        <sz val="10"/>
        <rFont val="Arial"/>
        <family val="2"/>
      </rPr>
      <t>a</t>
    </r>
  </si>
  <si>
    <r>
      <t>A</t>
    </r>
    <r>
      <rPr>
        <vertAlign val="subscript"/>
        <sz val="10"/>
        <rFont val="Arial"/>
        <family val="2"/>
      </rPr>
      <t>9</t>
    </r>
    <r>
      <rPr>
        <sz val="10"/>
        <rFont val="Arial"/>
        <family val="0"/>
      </rPr>
      <t>/B</t>
    </r>
    <r>
      <rPr>
        <vertAlign val="subscript"/>
        <sz val="10"/>
        <rFont val="Arial"/>
        <family val="2"/>
      </rPr>
      <t>a</t>
    </r>
  </si>
  <si>
    <r>
      <t>A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0"/>
      </rPr>
      <t>/B</t>
    </r>
    <r>
      <rPr>
        <vertAlign val="subscript"/>
        <sz val="10"/>
        <rFont val="Arial"/>
        <family val="2"/>
      </rPr>
      <t>a</t>
    </r>
  </si>
  <si>
    <r>
      <t>A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0"/>
      </rPr>
      <t>/B</t>
    </r>
    <r>
      <rPr>
        <vertAlign val="subscript"/>
        <sz val="10"/>
        <rFont val="Arial"/>
        <family val="2"/>
      </rPr>
      <t>a</t>
    </r>
  </si>
  <si>
    <t>harmonic content at rad r = 30mm</t>
  </si>
  <si>
    <t xml:space="preserve">3) Change in harmonic due to superconductor </t>
  </si>
  <si>
    <r>
      <t>expressed in units of 10</t>
    </r>
    <r>
      <rPr>
        <vertAlign val="superscript"/>
        <sz val="10"/>
        <rFont val="Arial"/>
        <family val="2"/>
      </rPr>
      <t>-4</t>
    </r>
  </si>
  <si>
    <t>Check using extreme cases</t>
  </si>
  <si>
    <t xml:space="preserve">Check </t>
  </si>
  <si>
    <t>A</t>
  </si>
  <si>
    <t>B</t>
  </si>
  <si>
    <t>C</t>
  </si>
  <si>
    <t>D</t>
  </si>
  <si>
    <t>Mp</t>
  </si>
  <si>
    <t>Mt</t>
  </si>
  <si>
    <t>1+0</t>
  </si>
  <si>
    <t>1+1</t>
  </si>
  <si>
    <t>A+B=O</t>
  </si>
  <si>
    <t>O+A=C</t>
  </si>
  <si>
    <t>O+B=D</t>
  </si>
  <si>
    <t xml:space="preserve">expressed in units of 10-4 of central field </t>
  </si>
  <si>
    <t>A+2B=D</t>
  </si>
  <si>
    <t>2A+B=C</t>
  </si>
  <si>
    <t>OK</t>
  </si>
  <si>
    <r>
      <t>2) Normalized to B</t>
    </r>
    <r>
      <rPr>
        <b/>
        <vertAlign val="subscript"/>
        <sz val="10"/>
        <rFont val="Arial"/>
        <family val="2"/>
      </rPr>
      <t>apertureFe</t>
    </r>
  </si>
  <si>
    <t xml:space="preserve">change </t>
  </si>
  <si>
    <t>no s/c</t>
  </si>
  <si>
    <t>with s/c</t>
  </si>
  <si>
    <t>dB/dt</t>
  </si>
  <si>
    <t>Ba</t>
  </si>
  <si>
    <t>O (base)</t>
  </si>
  <si>
    <t>expressed in units of 10-4</t>
  </si>
  <si>
    <t>A1/Ba-1</t>
  </si>
  <si>
    <t>A3/Ba</t>
  </si>
  <si>
    <t>A5/Ba</t>
  </si>
  <si>
    <t>A7/Ba</t>
  </si>
  <si>
    <t>A9/Ba</t>
  </si>
  <si>
    <t>A11/Ba</t>
  </si>
  <si>
    <t>A13/Ba</t>
  </si>
  <si>
    <r>
      <t>D</t>
    </r>
    <r>
      <rPr>
        <sz val="10"/>
        <rFont val="Arial"/>
        <family val="0"/>
      </rPr>
      <t xml:space="preserve"> = 2-1</t>
    </r>
  </si>
  <si>
    <t>1*</t>
  </si>
  <si>
    <t>2*</t>
  </si>
  <si>
    <t>at 25mm radius</t>
  </si>
  <si>
    <t>1**</t>
  </si>
  <si>
    <t>2**</t>
  </si>
  <si>
    <t>Results scaled to 0T/s and 3T/s</t>
  </si>
  <si>
    <r>
      <t>D</t>
    </r>
    <r>
      <rPr>
        <sz val="10"/>
        <rFont val="Arial"/>
        <family val="0"/>
      </rPr>
      <t xml:space="preserve"> = 4-3</t>
    </r>
  </si>
  <si>
    <t>3*</t>
  </si>
  <si>
    <t>4*</t>
  </si>
  <si>
    <t>3**</t>
  </si>
  <si>
    <t>4**</t>
  </si>
  <si>
    <t>2 from 1</t>
  </si>
  <si>
    <t>4) Check ramp rate dependence</t>
  </si>
  <si>
    <t>change</t>
  </si>
  <si>
    <t>Mt @ Ba/2</t>
  </si>
  <si>
    <t>Mp @ Ba/2</t>
  </si>
  <si>
    <t>Mt @ Ba</t>
  </si>
  <si>
    <t>Mp @ Ba</t>
  </si>
  <si>
    <t>Mt @ Ba/10</t>
  </si>
  <si>
    <t>Mp @ Ba/10</t>
  </si>
  <si>
    <t xml:space="preserve">loss from 22-3 </t>
  </si>
  <si>
    <t>(2-1)/2</t>
  </si>
  <si>
    <t>(4-3)/3</t>
  </si>
  <si>
    <t>change in A1</t>
  </si>
  <si>
    <t>expressed in units of 10-4 Ba</t>
  </si>
  <si>
    <t>at 30mm radius</t>
  </si>
  <si>
    <t>Summary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</si>
</sst>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0000"/>
    <numFmt numFmtId="171" formatCode="0.0000E+00"/>
    <numFmt numFmtId="172" formatCode="0.0000000000"/>
    <numFmt numFmtId="173" formatCode="0.000000000"/>
    <numFmt numFmtId="174" formatCode="&quot;£&quot;#,##0.000"/>
    <numFmt numFmtId="175" formatCode="#,##0.000"/>
  </numFmts>
  <fonts count="11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67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175" fontId="0" fillId="0" borderId="2" xfId="0" applyNumberFormat="1" applyFont="1" applyBorder="1" applyAlignment="1">
      <alignment horizontal="center"/>
    </xf>
    <xf numFmtId="175" fontId="0" fillId="0" borderId="3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175" fontId="0" fillId="0" borderId="7" xfId="0" applyNumberFormat="1" applyFont="1" applyBorder="1" applyAlignment="1">
      <alignment horizontal="center"/>
    </xf>
    <xf numFmtId="175" fontId="0" fillId="0" borderId="8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5" xfId="0" applyNumberForma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3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" fontId="8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%2024-3%20ol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sults-0Mp-1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sults-1Mp-0M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sults-1Mp-2M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sults-2Mp-1M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pp%2024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data\I%202004\Consult%2004\GSI\Reports\rep%2022\App22-3(1)%20Calc%20mag%20lo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'ry"/>
      <sheetName val="0.5T lin"/>
      <sheetName val="2.0T lin"/>
      <sheetName val="0.5T Fe"/>
      <sheetName val="2.0T Fe"/>
      <sheetName val="Case1"/>
      <sheetName val="Case2"/>
      <sheetName val="Case3"/>
      <sheetName val="Case4"/>
    </sheetNames>
    <sheetDataSet>
      <sheetData sheetId="3">
        <row r="19">
          <cell r="A19">
            <v>1</v>
          </cell>
        </row>
        <row r="21">
          <cell r="A21">
            <v>3</v>
          </cell>
        </row>
        <row r="23">
          <cell r="A23">
            <v>5</v>
          </cell>
        </row>
        <row r="25">
          <cell r="A25">
            <v>7</v>
          </cell>
        </row>
        <row r="27">
          <cell r="A27">
            <v>9</v>
          </cell>
        </row>
        <row r="29">
          <cell r="A29">
            <v>11</v>
          </cell>
        </row>
        <row r="31">
          <cell r="A31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iew"/>
      <sheetName val="0.5T"/>
      <sheetName val="2.0T"/>
      <sheetName val="Case1"/>
      <sheetName val="Case2"/>
      <sheetName val="Case3"/>
      <sheetName val="Case4"/>
    </sheetNames>
    <sheetDataSet>
      <sheetData sheetId="0">
        <row r="36">
          <cell r="B36">
            <v>6.341722793690806</v>
          </cell>
          <cell r="C36">
            <v>8.00220731235148</v>
          </cell>
          <cell r="D36">
            <v>0.49828282359898957</v>
          </cell>
          <cell r="E36">
            <v>0.7788546907246149</v>
          </cell>
        </row>
        <row r="37">
          <cell r="B37">
            <v>-0.27357392491277777</v>
          </cell>
          <cell r="C37">
            <v>0.370598863482152</v>
          </cell>
          <cell r="D37">
            <v>0.053852181417488265</v>
          </cell>
          <cell r="E37">
            <v>0.21520853168699067</v>
          </cell>
        </row>
        <row r="38">
          <cell r="B38">
            <v>0.007280370570861757</v>
          </cell>
          <cell r="C38">
            <v>-0.14358730859400756</v>
          </cell>
          <cell r="D38">
            <v>0.2312240503241636</v>
          </cell>
          <cell r="E38">
            <v>0.24723956896133437</v>
          </cell>
        </row>
        <row r="39">
          <cell r="B39">
            <v>0.03981602663575564</v>
          </cell>
          <cell r="C39">
            <v>0.09596688471443192</v>
          </cell>
          <cell r="D39">
            <v>-0.12162284950059489</v>
          </cell>
          <cell r="E39">
            <v>-0.13774346997882267</v>
          </cell>
        </row>
        <row r="40">
          <cell r="B40">
            <v>0.048282457577090654</v>
          </cell>
          <cell r="C40">
            <v>0.05718291061015004</v>
          </cell>
          <cell r="D40">
            <v>0.018808224699528194</v>
          </cell>
          <cell r="E40">
            <v>0.02467891324996641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iew"/>
      <sheetName val="0.5T"/>
      <sheetName val="2.0T"/>
      <sheetName val="Case1"/>
      <sheetName val="Case2"/>
      <sheetName val="Case3"/>
      <sheetName val="Case4"/>
    </sheetNames>
    <sheetDataSet>
      <sheetData sheetId="0">
        <row r="36">
          <cell r="B36">
            <v>-14.254725565531496</v>
          </cell>
          <cell r="C36">
            <v>-16.02481566311729</v>
          </cell>
          <cell r="D36">
            <v>-1.6403394479157893</v>
          </cell>
          <cell r="E36">
            <v>-1.8094533150253393</v>
          </cell>
        </row>
        <row r="37">
          <cell r="B37">
            <v>-17.297000417321243</v>
          </cell>
          <cell r="C37">
            <v>-18.54586398447681</v>
          </cell>
          <cell r="D37">
            <v>-2.011999577290405</v>
          </cell>
          <cell r="E37">
            <v>-2.0635995763995414</v>
          </cell>
        </row>
        <row r="38">
          <cell r="B38">
            <v>-5.504380172950804</v>
          </cell>
        </row>
        <row r="39">
          <cell r="B39">
            <v>-3.4530337594183544</v>
          </cell>
        </row>
        <row r="40">
          <cell r="B40">
            <v>-1.3200451903001862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iew"/>
      <sheetName val="0.5T"/>
      <sheetName val="2.0T"/>
      <sheetName val="Case1"/>
      <sheetName val="Case2"/>
      <sheetName val="Case3"/>
      <sheetName val="Case4"/>
    </sheetNames>
    <sheetDataSet>
      <sheetData sheetId="0">
        <row r="36">
          <cell r="B36">
            <v>-1.580480446455539</v>
          </cell>
          <cell r="C36">
            <v>-0.008200417401370503</v>
          </cell>
          <cell r="D36">
            <v>-0.023522792997632862</v>
          </cell>
          <cell r="E36">
            <v>0.369608141049238</v>
          </cell>
        </row>
        <row r="37">
          <cell r="B37">
            <v>-17.816826876488015</v>
          </cell>
          <cell r="C37">
            <v>-17.838827996345014</v>
          </cell>
          <cell r="D37">
            <v>-2.6217404009049683</v>
          </cell>
          <cell r="E37">
            <v>-2.737302377571308</v>
          </cell>
        </row>
        <row r="38">
          <cell r="B38">
            <v>-5.451057458824654</v>
          </cell>
          <cell r="C38">
            <v>-5.576483843027609</v>
          </cell>
          <cell r="D38">
            <v>-0.8546281132760609</v>
          </cell>
          <cell r="E38">
            <v>-0.9433640962251394</v>
          </cell>
        </row>
        <row r="39">
          <cell r="B39">
            <v>-3.339948003353371</v>
          </cell>
          <cell r="C39">
            <v>-3.3199669863196037</v>
          </cell>
          <cell r="D39">
            <v>-0.4561720192823842</v>
          </cell>
          <cell r="E39">
            <v>-0.42495677248862207</v>
          </cell>
        </row>
        <row r="40">
          <cell r="B40">
            <v>-1.2028032226840346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iew"/>
      <sheetName val="0.5T"/>
      <sheetName val="2.0T"/>
      <sheetName val="Case1"/>
      <sheetName val="Case2"/>
      <sheetName val="Case3"/>
      <sheetName val="Case4"/>
    </sheetNames>
    <sheetDataSet>
      <sheetData sheetId="0">
        <row r="36">
          <cell r="B36">
            <v>-21.99231940905791</v>
          </cell>
          <cell r="C36">
            <v>-23.904216724631954</v>
          </cell>
          <cell r="D36">
            <v>-2.1546377901524107</v>
          </cell>
          <cell r="E36">
            <v>-2.210642056886463</v>
          </cell>
        </row>
        <row r="37">
          <cell r="B37">
            <v>-34.46127407885061</v>
          </cell>
          <cell r="C37">
            <v>-36.37237135370191</v>
          </cell>
          <cell r="D37">
            <v>-4.675380326652019</v>
          </cell>
          <cell r="E37">
            <v>-5.0016464703886445</v>
          </cell>
        </row>
        <row r="38">
          <cell r="B38">
            <v>-10.737586543155045</v>
          </cell>
          <cell r="C38">
            <v>-10.54153656421112</v>
          </cell>
          <cell r="D38">
            <v>-1.8392321699919172</v>
          </cell>
          <cell r="E38">
            <v>-1.9048457479085787</v>
          </cell>
        </row>
        <row r="39">
          <cell r="B39">
            <v>-6.711779629583146</v>
          </cell>
          <cell r="C39">
            <v>-6.843146316147491</v>
          </cell>
          <cell r="D39">
            <v>-0.8799826812185338</v>
          </cell>
          <cell r="E39">
            <v>-0.8723653001667292</v>
          </cell>
        </row>
        <row r="40">
          <cell r="B40">
            <v>-2.5170281167311415</v>
          </cell>
          <cell r="C40">
            <v>-2.44388439371564</v>
          </cell>
          <cell r="D40">
            <v>-0.4258956822687263</v>
          </cell>
          <cell r="E40">
            <v>-0.42090084239375847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se 1"/>
      <sheetName val="case 2"/>
      <sheetName val="case 3"/>
      <sheetName val="case 4"/>
      <sheetName val="hyst's"/>
    </sheetNames>
    <sheetDataSet>
      <sheetData sheetId="0">
        <row r="41">
          <cell r="H41">
            <v>-8968.997658479719</v>
          </cell>
          <cell r="M41">
            <v>-8644.823285414373</v>
          </cell>
        </row>
        <row r="50">
          <cell r="H50">
            <v>-7028.004747437729</v>
          </cell>
          <cell r="M50">
            <v>-5731.307255176352</v>
          </cell>
        </row>
        <row r="63">
          <cell r="H63">
            <v>-7304.3608021781565</v>
          </cell>
          <cell r="M63">
            <v>-4602.907693300288</v>
          </cell>
        </row>
      </sheetData>
      <sheetData sheetId="1">
        <row r="41">
          <cell r="H41">
            <v>-9450.312301083644</v>
          </cell>
          <cell r="M41">
            <v>-8801.963554952956</v>
          </cell>
        </row>
        <row r="50">
          <cell r="H50">
            <v>-8884.09131490666</v>
          </cell>
          <cell r="M50">
            <v>-6290.696330383907</v>
          </cell>
        </row>
        <row r="63">
          <cell r="H63">
            <v>-11011.826457672334</v>
          </cell>
          <cell r="M63">
            <v>-5608.920239916595</v>
          </cell>
        </row>
      </sheetData>
      <sheetData sheetId="2">
        <row r="42">
          <cell r="H42">
            <v>-6005.565259810118</v>
          </cell>
          <cell r="M42">
            <v>-5735.419948922331</v>
          </cell>
        </row>
        <row r="58">
          <cell r="H58">
            <v>-4255.977886194498</v>
          </cell>
          <cell r="M58">
            <v>-2905.251331755563</v>
          </cell>
        </row>
        <row r="78">
          <cell r="H78">
            <v>-4976.541204878832</v>
          </cell>
          <cell r="M78">
            <v>-2275.088096000963</v>
          </cell>
        </row>
      </sheetData>
      <sheetData sheetId="3">
        <row r="42">
          <cell r="H42">
            <v>-6395.168211620876</v>
          </cell>
          <cell r="M42">
            <v>-5854.877589845302</v>
          </cell>
        </row>
        <row r="58">
          <cell r="H58">
            <v>-6005.442534459093</v>
          </cell>
          <cell r="M58">
            <v>-3303.9894255812237</v>
          </cell>
        </row>
        <row r="78">
          <cell r="H78">
            <v>-8243.610997032478</v>
          </cell>
          <cell r="M78">
            <v>-2840.704779276739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'ry"/>
      <sheetName val="expt"/>
      <sheetName val="0.5T"/>
      <sheetName val="1T"/>
      <sheetName val="2T"/>
      <sheetName val="3.08T"/>
      <sheetName val="4T"/>
      <sheetName val="4T (2)"/>
    </sheetNames>
    <sheetDataSet>
      <sheetData sheetId="0">
        <row r="20">
          <cell r="H20">
            <v>11.035440027042679</v>
          </cell>
          <cell r="I20">
            <v>12.805034663034986</v>
          </cell>
        </row>
        <row r="22">
          <cell r="H22">
            <v>29.696702259088685</v>
          </cell>
          <cell r="I22">
            <v>35.798953486762535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I21" sqref="I21"/>
    </sheetView>
  </sheetViews>
  <sheetFormatPr defaultColWidth="9.140625" defaultRowHeight="12.75"/>
  <cols>
    <col min="2" max="3" width="6.7109375" style="0" customWidth="1"/>
    <col min="4" max="10" width="6.7109375" style="8" customWidth="1"/>
    <col min="11" max="15" width="6.7109375" style="0" customWidth="1"/>
  </cols>
  <sheetData>
    <row r="1" ht="12.75">
      <c r="A1" s="7" t="s">
        <v>101</v>
      </c>
    </row>
    <row r="3" ht="12.75">
      <c r="A3" t="s">
        <v>120</v>
      </c>
    </row>
    <row r="4" spans="2:15" ht="12.75">
      <c r="B4" s="50" t="s">
        <v>121</v>
      </c>
      <c r="C4" s="50"/>
      <c r="D4" s="50"/>
      <c r="E4" s="50"/>
      <c r="F4" s="50"/>
      <c r="G4" s="50" t="s">
        <v>98</v>
      </c>
      <c r="H4" s="50"/>
      <c r="I4" s="50" t="s">
        <v>121</v>
      </c>
      <c r="J4" s="50"/>
      <c r="K4" s="50"/>
      <c r="L4" s="50"/>
      <c r="M4" s="50"/>
      <c r="N4" s="50" t="s">
        <v>98</v>
      </c>
      <c r="O4" s="50"/>
    </row>
    <row r="5" spans="1:15" ht="12.75">
      <c r="A5" t="s">
        <v>45</v>
      </c>
      <c r="B5">
        <f>'sum''ry'!B36:D36</f>
        <v>1</v>
      </c>
      <c r="C5">
        <v>2</v>
      </c>
      <c r="D5" s="48" t="s">
        <v>95</v>
      </c>
      <c r="E5" s="8" t="s">
        <v>96</v>
      </c>
      <c r="F5" s="8" t="s">
        <v>97</v>
      </c>
      <c r="G5" s="8" t="s">
        <v>99</v>
      </c>
      <c r="H5" s="8" t="s">
        <v>100</v>
      </c>
      <c r="I5" s="8">
        <f>'sum''ry'!I36:K36</f>
        <v>3</v>
      </c>
      <c r="J5" s="8">
        <f>'sum''ry'!L36</f>
        <v>4</v>
      </c>
      <c r="K5" s="48" t="s">
        <v>102</v>
      </c>
      <c r="L5" s="8" t="s">
        <v>103</v>
      </c>
      <c r="M5" s="8" t="s">
        <v>104</v>
      </c>
      <c r="N5" s="8" t="s">
        <v>105</v>
      </c>
      <c r="O5" s="8" t="s">
        <v>106</v>
      </c>
    </row>
    <row r="6" spans="1:15" ht="12.75">
      <c r="A6" t="s">
        <v>84</v>
      </c>
      <c r="B6">
        <f>'sum''ry'!B37:D37</f>
        <v>1</v>
      </c>
      <c r="C6">
        <v>2</v>
      </c>
      <c r="E6" s="8">
        <v>0</v>
      </c>
      <c r="F6" s="8">
        <v>3</v>
      </c>
      <c r="G6" s="8">
        <f>E6</f>
        <v>0</v>
      </c>
      <c r="H6" s="8">
        <f>F6</f>
        <v>3</v>
      </c>
      <c r="I6" s="8">
        <f>'sum''ry'!I37:K37</f>
        <v>1</v>
      </c>
      <c r="J6" s="8">
        <f>'sum''ry'!L37</f>
        <v>2</v>
      </c>
      <c r="K6" s="8"/>
      <c r="L6" s="8">
        <v>0</v>
      </c>
      <c r="M6" s="8">
        <v>3</v>
      </c>
      <c r="N6" s="8">
        <f>L6</f>
        <v>0</v>
      </c>
      <c r="O6" s="8">
        <f>M6</f>
        <v>3</v>
      </c>
    </row>
    <row r="7" spans="1:15" s="46" customFormat="1" ht="12.75">
      <c r="A7" s="46" t="s">
        <v>85</v>
      </c>
      <c r="B7" s="46">
        <f>'sum''ry'!B38:D38</f>
        <v>-0.499635714478334</v>
      </c>
      <c r="C7" s="46">
        <f>'sum''ry'!G24</f>
        <v>-0.499630400775834</v>
      </c>
      <c r="D7" s="14"/>
      <c r="E7" s="14">
        <f>B7</f>
        <v>-0.499635714478334</v>
      </c>
      <c r="F7" s="14">
        <f>C7</f>
        <v>-0.499630400775834</v>
      </c>
      <c r="G7" s="8">
        <f>E7</f>
        <v>-0.499635714478334</v>
      </c>
      <c r="H7" s="8">
        <f>F7</f>
        <v>-0.499630400775834</v>
      </c>
      <c r="I7" s="8">
        <f>'sum''ry'!I38:K38</f>
        <v>-1.997927658425</v>
      </c>
      <c r="J7" s="8">
        <f>'sum''ry'!L38</f>
        <v>-1.9979517157</v>
      </c>
      <c r="K7" s="14"/>
      <c r="L7" s="14">
        <f>I7</f>
        <v>-1.997927658425</v>
      </c>
      <c r="M7" s="14">
        <f>J7</f>
        <v>-1.9979517157</v>
      </c>
      <c r="N7" s="8">
        <f>L7</f>
        <v>-1.997927658425</v>
      </c>
      <c r="O7" s="8">
        <f>M7</f>
        <v>-1.9979517157</v>
      </c>
    </row>
    <row r="8" spans="1:15" ht="19.5" customHeight="1">
      <c r="A8" t="s">
        <v>88</v>
      </c>
      <c r="B8" s="39">
        <f>'sum''ry'!D40</f>
        <v>-7.9076969038227585</v>
      </c>
      <c r="C8" s="39">
        <f>'sum''ry'!G40</f>
        <v>-8.017802430249077</v>
      </c>
      <c r="D8" s="47">
        <f>C8-B8</f>
        <v>-0.11010552642631843</v>
      </c>
      <c r="E8" s="47">
        <f>B8-D8</f>
        <v>-7.79759137739644</v>
      </c>
      <c r="F8" s="47">
        <f>C8+D8</f>
        <v>-8.127907956675395</v>
      </c>
      <c r="G8" s="47">
        <f>E8</f>
        <v>-7.79759137739644</v>
      </c>
      <c r="H8" s="47">
        <f>F8</f>
        <v>-8.127907956675395</v>
      </c>
      <c r="I8" s="47">
        <f>'sum''ry'!K40</f>
        <v>-0.8304290841387729</v>
      </c>
      <c r="J8" s="47">
        <f>'sum''ry'!N40</f>
        <v>-0.7184456533260164</v>
      </c>
      <c r="K8" s="47">
        <f>J8-I8</f>
        <v>0.11198343081275652</v>
      </c>
      <c r="L8" s="47">
        <f>I8-K8</f>
        <v>-0.9424125149515294</v>
      </c>
      <c r="M8" s="47">
        <f>J8+K8</f>
        <v>-0.6064622225132599</v>
      </c>
      <c r="N8" s="47">
        <f>L8</f>
        <v>-0.9424125149515294</v>
      </c>
      <c r="O8" s="47">
        <f>M8</f>
        <v>-0.6064622225132599</v>
      </c>
    </row>
    <row r="9" spans="1:15" ht="12.75">
      <c r="A9" t="s">
        <v>89</v>
      </c>
      <c r="B9" s="39">
        <f>'sum''ry'!D41</f>
        <v>-17.547440742695755</v>
      </c>
      <c r="C9" s="39">
        <f>'sum''ry'!G41</f>
        <v>-18.15917144673729</v>
      </c>
      <c r="D9" s="47">
        <f>C9-B9</f>
        <v>-0.6117307040415341</v>
      </c>
      <c r="E9" s="47">
        <f>B9-D9</f>
        <v>-16.93571003865422</v>
      </c>
      <c r="F9" s="47">
        <f>C9+D9</f>
        <v>-18.770902150778824</v>
      </c>
      <c r="G9" s="47">
        <f>E9*(25/30)^2</f>
        <v>-11.760909749065434</v>
      </c>
      <c r="H9" s="47">
        <f>F9*(25/30)^2</f>
        <v>-13.035348715818628</v>
      </c>
      <c r="I9" s="47">
        <f>'sum''ry'!K41</f>
        <v>-2.315667203829266</v>
      </c>
      <c r="J9" s="47">
        <f>'sum''ry'!N41</f>
        <v>-2.3979969216783257</v>
      </c>
      <c r="K9" s="47">
        <f>J9-I9</f>
        <v>-0.08232971784905985</v>
      </c>
      <c r="L9" s="47">
        <f>I9-K9</f>
        <v>-2.233337485980206</v>
      </c>
      <c r="M9" s="47">
        <f>J9+K9</f>
        <v>-2.4803266395273855</v>
      </c>
      <c r="N9" s="47">
        <f>L9*(25/30)^2</f>
        <v>-1.5509288097084766</v>
      </c>
      <c r="O9" s="47">
        <f>M9*(25/30)^2</f>
        <v>-1.7224490552273513</v>
      </c>
    </row>
    <row r="10" spans="1:15" ht="12.75">
      <c r="A10" t="s">
        <v>90</v>
      </c>
      <c r="B10" s="39">
        <f>'sum''ry'!D42</f>
        <v>-5.482845195450361</v>
      </c>
      <c r="C10" s="39">
        <f>'sum''ry'!G42</f>
        <v>-5.453243709689975</v>
      </c>
      <c r="D10" s="47">
        <f>C10-B10</f>
        <v>0.029601485760386126</v>
      </c>
      <c r="E10" s="47">
        <f>B10-D10</f>
        <v>-5.512446681210747</v>
      </c>
      <c r="F10" s="47">
        <f>C10+D10</f>
        <v>-5.423642223929589</v>
      </c>
      <c r="G10" s="47">
        <f>E10*(25/30)^4</f>
        <v>-2.658394425738208</v>
      </c>
      <c r="H10" s="47">
        <f>F10*(25/30)^4</f>
        <v>-2.6155682021265387</v>
      </c>
      <c r="I10" s="47">
        <f>'sum''ry'!K42</f>
        <v>-0.806856259151119</v>
      </c>
      <c r="J10" s="47">
        <f>'sum''ry'!N42</f>
        <v>-0.8312799079719939</v>
      </c>
      <c r="K10" s="47">
        <f>J10-I10</f>
        <v>-0.024423648820874888</v>
      </c>
      <c r="L10" s="47">
        <f>I10-K10</f>
        <v>-0.7824326103302441</v>
      </c>
      <c r="M10" s="47">
        <f>J10+K10</f>
        <v>-0.8557035567928688</v>
      </c>
      <c r="N10" s="47">
        <f>L10*(25/30)^4</f>
        <v>-0.3773305412472243</v>
      </c>
      <c r="O10" s="47">
        <f>M10*(25/30)^4</f>
        <v>-0.41266568132372156</v>
      </c>
    </row>
    <row r="11" spans="1:15" ht="12.75">
      <c r="A11" t="s">
        <v>91</v>
      </c>
      <c r="B11" s="39">
        <f>'sum''ry'!D43</f>
        <v>-3.39491739799392</v>
      </c>
      <c r="C11" s="39">
        <f>'sum''ry'!G43</f>
        <v>-3.4287390955755512</v>
      </c>
      <c r="D11" s="47">
        <f>C11-B11</f>
        <v>-0.03382169758163123</v>
      </c>
      <c r="E11" s="47">
        <f>B11-D11</f>
        <v>-3.361095700412289</v>
      </c>
      <c r="F11" s="47">
        <f>C11+D11</f>
        <v>-3.4625607931571825</v>
      </c>
      <c r="G11" s="47">
        <f>E11*(25/30)^6</f>
        <v>-1.1256241494972143</v>
      </c>
      <c r="H11" s="47">
        <f>F11*(25/30)^6</f>
        <v>-1.159604603761167</v>
      </c>
      <c r="I11" s="47">
        <f>'sum''ry'!K43</f>
        <v>-0.5025991544496673</v>
      </c>
      <c r="J11" s="47">
        <f>'sum''ry'!N43</f>
        <v>-0.5067957178792382</v>
      </c>
      <c r="K11" s="47">
        <f>J11-I11</f>
        <v>-0.004196563429570865</v>
      </c>
      <c r="L11" s="47">
        <f>I11-K11</f>
        <v>-0.49840259102009643</v>
      </c>
      <c r="M11" s="47">
        <f>J11+K11</f>
        <v>-0.510992281308809</v>
      </c>
      <c r="N11" s="47">
        <f>L11*(25/30)^6</f>
        <v>-0.16691401930489133</v>
      </c>
      <c r="O11" s="47">
        <f>M11*(25/30)^6</f>
        <v>-0.17113028110961387</v>
      </c>
    </row>
    <row r="12" spans="1:15" ht="12.75">
      <c r="A12" t="s">
        <v>92</v>
      </c>
      <c r="B12" s="39">
        <f>'sum''ry'!D44</f>
        <v>-1.2632334043226137</v>
      </c>
      <c r="C12" s="39">
        <f>'sum''ry'!G44</f>
        <v>-1.2208042747159928</v>
      </c>
      <c r="D12" s="47">
        <f>C12-B12</f>
        <v>0.04242912960662082</v>
      </c>
      <c r="E12" s="47">
        <f>B12-D12</f>
        <v>-1.3056625339292345</v>
      </c>
      <c r="F12" s="47">
        <f>C12+D12</f>
        <v>-1.178375145109372</v>
      </c>
      <c r="G12" s="47">
        <f>E12*(25/30)^8</f>
        <v>-0.30365537558353073</v>
      </c>
      <c r="H12" s="47">
        <f>F12*(25/30)^8</f>
        <v>-0.2740523971302659</v>
      </c>
      <c r="I12" s="47">
        <f>'sum''ry'!K44</f>
        <v>-0.20511110405769128</v>
      </c>
      <c r="J12" s="47">
        <f>'sum''ry'!N44</f>
        <v>-0.19979345510847402</v>
      </c>
      <c r="K12" s="47">
        <f>J12-I12</f>
        <v>0.0053176489492172685</v>
      </c>
      <c r="L12" s="47">
        <f>I12-K12</f>
        <v>-0.21042875300690855</v>
      </c>
      <c r="M12" s="47">
        <f>J12+K12</f>
        <v>-0.19447580615925675</v>
      </c>
      <c r="N12" s="47">
        <f>L12*(25/30)^8</f>
        <v>-0.0489390025120764</v>
      </c>
      <c r="O12" s="47">
        <f>M12*(25/30)^8</f>
        <v>-0.04522885694168174</v>
      </c>
    </row>
    <row r="13" spans="2:15" ht="12.75">
      <c r="B13" s="39"/>
      <c r="C13" s="39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2:15" ht="12.75">
      <c r="B14" s="39"/>
      <c r="C14" s="39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ht="12.75">
      <c r="A15" t="s">
        <v>122</v>
      </c>
    </row>
    <row r="16" spans="1:5" ht="12.75">
      <c r="A16" t="s">
        <v>45</v>
      </c>
      <c r="B16" t="str">
        <f>G5</f>
        <v>1**</v>
      </c>
      <c r="C16" t="str">
        <f>H5</f>
        <v>2**</v>
      </c>
      <c r="D16" s="8" t="str">
        <f>N5</f>
        <v>3**</v>
      </c>
      <c r="E16" s="8" t="str">
        <f>O5</f>
        <v>4**</v>
      </c>
    </row>
    <row r="17" spans="1:5" ht="12.75">
      <c r="A17" t="s">
        <v>84</v>
      </c>
      <c r="B17">
        <f>G6</f>
        <v>0</v>
      </c>
      <c r="C17">
        <f aca="true" t="shared" si="0" ref="C17:C23">H6</f>
        <v>3</v>
      </c>
      <c r="D17" s="8">
        <f>N6</f>
        <v>0</v>
      </c>
      <c r="E17" s="8">
        <f aca="true" t="shared" si="1" ref="E17:E23">O6</f>
        <v>3</v>
      </c>
    </row>
    <row r="18" spans="1:5" ht="12.75">
      <c r="A18" s="46" t="s">
        <v>85</v>
      </c>
      <c r="B18" s="46">
        <f>G7</f>
        <v>-0.499635714478334</v>
      </c>
      <c r="C18" s="46">
        <f t="shared" si="0"/>
        <v>-0.499630400775834</v>
      </c>
      <c r="D18" s="14">
        <f>N7</f>
        <v>-1.997927658425</v>
      </c>
      <c r="E18" s="14">
        <f t="shared" si="1"/>
        <v>-1.9979517157</v>
      </c>
    </row>
    <row r="19" spans="1:5" ht="12.75">
      <c r="A19" t="s">
        <v>88</v>
      </c>
      <c r="B19" s="39">
        <f>G8</f>
        <v>-7.79759137739644</v>
      </c>
      <c r="C19" s="39">
        <f t="shared" si="0"/>
        <v>-8.127907956675395</v>
      </c>
      <c r="D19" s="47">
        <f>N8</f>
        <v>-0.9424125149515294</v>
      </c>
      <c r="E19" s="47">
        <f t="shared" si="1"/>
        <v>-0.6064622225132599</v>
      </c>
    </row>
    <row r="20" spans="1:5" ht="12.75">
      <c r="A20" t="s">
        <v>89</v>
      </c>
      <c r="B20" s="39">
        <f>G9</f>
        <v>-11.760909749065434</v>
      </c>
      <c r="C20" s="39">
        <f t="shared" si="0"/>
        <v>-13.035348715818628</v>
      </c>
      <c r="D20" s="47">
        <f>N9</f>
        <v>-1.5509288097084766</v>
      </c>
      <c r="E20" s="47">
        <f t="shared" si="1"/>
        <v>-1.7224490552273513</v>
      </c>
    </row>
    <row r="21" spans="1:5" ht="12.75">
      <c r="A21" t="s">
        <v>90</v>
      </c>
      <c r="B21" s="39">
        <f>G10</f>
        <v>-2.658394425738208</v>
      </c>
      <c r="C21" s="39">
        <f t="shared" si="0"/>
        <v>-2.6155682021265387</v>
      </c>
      <c r="D21" s="47">
        <f>N10</f>
        <v>-0.3773305412472243</v>
      </c>
      <c r="E21" s="47">
        <f t="shared" si="1"/>
        <v>-0.41266568132372156</v>
      </c>
    </row>
    <row r="22" spans="1:5" ht="12.75">
      <c r="A22" t="s">
        <v>91</v>
      </c>
      <c r="B22" s="39">
        <f>G11</f>
        <v>-1.1256241494972143</v>
      </c>
      <c r="C22" s="39">
        <f t="shared" si="0"/>
        <v>-1.159604603761167</v>
      </c>
      <c r="D22" s="47">
        <f>N11</f>
        <v>-0.16691401930489133</v>
      </c>
      <c r="E22" s="47">
        <f t="shared" si="1"/>
        <v>-0.17113028110961387</v>
      </c>
    </row>
    <row r="23" spans="1:5" ht="12.75">
      <c r="A23" t="s">
        <v>92</v>
      </c>
      <c r="B23" s="39">
        <f>G12</f>
        <v>-0.30365537558353073</v>
      </c>
      <c r="C23" s="39">
        <f t="shared" si="0"/>
        <v>-0.2740523971302659</v>
      </c>
      <c r="D23" s="47">
        <f>N12</f>
        <v>-0.0489390025120764</v>
      </c>
      <c r="E23" s="47">
        <f t="shared" si="1"/>
        <v>-0.04522885694168174</v>
      </c>
    </row>
  </sheetData>
  <mergeCells count="4">
    <mergeCell ref="G4:H4"/>
    <mergeCell ref="B4:F4"/>
    <mergeCell ref="I4:M4"/>
    <mergeCell ref="N4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 topLeftCell="A1">
      <selection activeCell="A1" sqref="A1:IV16384"/>
    </sheetView>
  </sheetViews>
  <sheetFormatPr defaultColWidth="9.140625" defaultRowHeight="12.75"/>
  <cols>
    <col min="1" max="1" width="10.7109375" style="41" customWidth="1"/>
    <col min="2" max="4" width="11.57421875" style="0" customWidth="1"/>
  </cols>
  <sheetData>
    <row r="1" ht="20.25">
      <c r="A1" s="40" t="s">
        <v>26</v>
      </c>
    </row>
    <row r="3" ht="12.75">
      <c r="A3" s="41" t="s">
        <v>27</v>
      </c>
    </row>
    <row r="4" ht="12.75">
      <c r="A4" s="41" t="s">
        <v>28</v>
      </c>
    </row>
    <row r="5" ht="12.75">
      <c r="A5" s="41" t="s">
        <v>29</v>
      </c>
    </row>
    <row r="6" ht="12.75">
      <c r="A6" s="41" t="s">
        <v>30</v>
      </c>
    </row>
    <row r="8" ht="15.75">
      <c r="A8" s="42" t="s">
        <v>39</v>
      </c>
    </row>
    <row r="10" spans="1:2" ht="12.75">
      <c r="A10" s="41" t="s">
        <v>32</v>
      </c>
      <c r="B10" s="3">
        <v>-1.997927658425</v>
      </c>
    </row>
    <row r="12" spans="1:4" ht="12.75">
      <c r="A12" s="41" t="s">
        <v>5</v>
      </c>
      <c r="B12" t="s">
        <v>3</v>
      </c>
      <c r="C12" t="s">
        <v>0</v>
      </c>
      <c r="D12" t="s">
        <v>6</v>
      </c>
    </row>
    <row r="13" spans="1:9" ht="12.75">
      <c r="A13" s="41" t="s">
        <v>7</v>
      </c>
      <c r="B13" t="s">
        <v>8</v>
      </c>
      <c r="C13" t="s">
        <v>9</v>
      </c>
      <c r="D13" t="s">
        <v>10</v>
      </c>
      <c r="E13" t="s">
        <v>11</v>
      </c>
      <c r="F13" t="s">
        <v>2</v>
      </c>
      <c r="G13" t="s">
        <v>12</v>
      </c>
      <c r="H13" t="s">
        <v>13</v>
      </c>
      <c r="I13" t="s">
        <v>11</v>
      </c>
    </row>
    <row r="14" spans="1:3" ht="12.75">
      <c r="A14" s="41" t="s">
        <v>14</v>
      </c>
      <c r="B14" t="s">
        <v>1</v>
      </c>
      <c r="C14">
        <v>-0.03333333</v>
      </c>
    </row>
    <row r="15" spans="1:2" ht="12.75">
      <c r="A15" s="41" t="s">
        <v>4</v>
      </c>
      <c r="B15" t="s">
        <v>15</v>
      </c>
    </row>
    <row r="16" spans="1:6" ht="12.75">
      <c r="A16" s="41" t="s">
        <v>16</v>
      </c>
      <c r="B16" t="s">
        <v>17</v>
      </c>
      <c r="C16" t="s">
        <v>18</v>
      </c>
      <c r="D16" t="s">
        <v>19</v>
      </c>
      <c r="E16" t="s">
        <v>20</v>
      </c>
      <c r="F16" t="s">
        <v>21</v>
      </c>
    </row>
    <row r="17" spans="1:5" ht="12.75">
      <c r="A17" s="41" t="s">
        <v>22</v>
      </c>
      <c r="B17" t="s">
        <v>33</v>
      </c>
      <c r="C17" t="s">
        <v>34</v>
      </c>
      <c r="D17" t="s">
        <v>23</v>
      </c>
      <c r="E17" t="s">
        <v>24</v>
      </c>
    </row>
    <row r="18" spans="1:5" ht="12.75">
      <c r="A18" s="41">
        <v>0</v>
      </c>
      <c r="B18" s="5">
        <v>0</v>
      </c>
      <c r="C18" s="5">
        <v>-3.6806E-10</v>
      </c>
      <c r="D18" s="3">
        <v>3.68064E-10</v>
      </c>
      <c r="E18">
        <v>-179.999995</v>
      </c>
    </row>
    <row r="19" spans="1:5" ht="12.75">
      <c r="A19" s="41">
        <v>1</v>
      </c>
      <c r="B19" s="5">
        <v>-1.99789616</v>
      </c>
      <c r="C19" s="5">
        <v>7.36128E-10</v>
      </c>
      <c r="D19" s="3">
        <v>1.997896156</v>
      </c>
      <c r="E19">
        <v>89.99999747</v>
      </c>
    </row>
    <row r="20" spans="1:5" ht="12.75">
      <c r="A20" s="41">
        <v>2</v>
      </c>
      <c r="B20" s="5">
        <v>2.03938E-16</v>
      </c>
      <c r="C20" s="5">
        <v>-7.3613E-10</v>
      </c>
      <c r="D20" s="3">
        <v>7.36128E-10</v>
      </c>
      <c r="E20">
        <v>-179.999979</v>
      </c>
    </row>
    <row r="21" spans="1:5" ht="12.75">
      <c r="A21" s="41">
        <v>3</v>
      </c>
      <c r="B21" s="5">
        <v>0.0021668</v>
      </c>
      <c r="C21" s="5">
        <v>7.36128E-10</v>
      </c>
      <c r="D21" s="3">
        <v>0.0021668</v>
      </c>
      <c r="E21">
        <v>-89.999978</v>
      </c>
    </row>
    <row r="22" spans="1:5" ht="12.75">
      <c r="A22" s="41">
        <v>4</v>
      </c>
      <c r="B22" s="5">
        <v>-1.8702E-17</v>
      </c>
      <c r="C22" s="5">
        <v>-7.3613E-10</v>
      </c>
      <c r="D22" s="3">
        <v>7.36128E-10</v>
      </c>
      <c r="E22">
        <v>179.9999935</v>
      </c>
    </row>
    <row r="23" spans="1:5" ht="12.75">
      <c r="A23" s="41">
        <v>5</v>
      </c>
      <c r="B23" s="5">
        <v>0.00173651</v>
      </c>
      <c r="C23" s="5">
        <v>7.36128E-10</v>
      </c>
      <c r="D23" s="3">
        <v>0.00173651</v>
      </c>
      <c r="E23">
        <v>-89.9999732</v>
      </c>
    </row>
    <row r="24" spans="1:5" ht="12.75">
      <c r="A24" s="41">
        <v>6</v>
      </c>
      <c r="B24" s="5">
        <v>-1.8757E-17</v>
      </c>
      <c r="C24" s="5">
        <v>-7.3613E-10</v>
      </c>
      <c r="D24" s="3">
        <v>7.36128E-10</v>
      </c>
      <c r="E24">
        <v>179.9999935</v>
      </c>
    </row>
    <row r="25" spans="1:5" ht="12.75">
      <c r="A25" s="41">
        <v>7</v>
      </c>
      <c r="B25" s="5">
        <v>0.000432321</v>
      </c>
      <c r="C25" s="5">
        <v>7.36128E-10</v>
      </c>
      <c r="D25" s="3">
        <v>0.000432321</v>
      </c>
      <c r="E25">
        <v>-89.9998999</v>
      </c>
    </row>
    <row r="26" spans="1:5" ht="12.75">
      <c r="A26" s="41">
        <v>8</v>
      </c>
      <c r="B26" s="5">
        <v>1.81604E-16</v>
      </c>
      <c r="C26" s="5">
        <v>-7.3613E-10</v>
      </c>
      <c r="D26" s="3">
        <v>7.36128E-10</v>
      </c>
      <c r="E26">
        <v>-179.999981</v>
      </c>
    </row>
    <row r="27" spans="1:5" ht="12.75">
      <c r="A27" s="41">
        <v>9</v>
      </c>
      <c r="B27" s="5">
        <v>-1.7384E-05</v>
      </c>
      <c r="C27" s="5">
        <v>7.36128E-10</v>
      </c>
      <c r="D27" s="3">
        <v>1.73843E-05</v>
      </c>
      <c r="E27">
        <v>89.99757135</v>
      </c>
    </row>
    <row r="28" spans="1:5" ht="12.75">
      <c r="A28" s="41">
        <v>10</v>
      </c>
      <c r="B28" s="5">
        <v>3.44776E-16</v>
      </c>
      <c r="C28" s="5">
        <v>-7.3613E-10</v>
      </c>
      <c r="D28" s="3">
        <v>7.36127E-10</v>
      </c>
      <c r="E28">
        <v>-179.999968</v>
      </c>
    </row>
    <row r="29" spans="1:5" ht="12.75">
      <c r="A29" s="41">
        <v>11</v>
      </c>
      <c r="B29" s="5">
        <v>0.000704169</v>
      </c>
      <c r="C29" s="5">
        <v>7.36128E-10</v>
      </c>
      <c r="D29" s="3">
        <v>0.000704169</v>
      </c>
      <c r="E29">
        <v>-89.9999376</v>
      </c>
    </row>
    <row r="30" spans="1:5" ht="12.75">
      <c r="A30" s="41">
        <v>12</v>
      </c>
      <c r="B30" s="5">
        <v>-5.7961E-16</v>
      </c>
      <c r="C30" s="5">
        <v>-7.3613E-10</v>
      </c>
      <c r="D30" s="3">
        <v>7.36128E-10</v>
      </c>
      <c r="E30">
        <v>179.9999499</v>
      </c>
    </row>
    <row r="31" spans="1:5" ht="12.75">
      <c r="A31" s="41">
        <v>13</v>
      </c>
      <c r="B31" s="5">
        <v>0.000520387</v>
      </c>
      <c r="C31" s="5">
        <v>7.36127E-10</v>
      </c>
      <c r="D31" s="3">
        <v>0.000520387</v>
      </c>
      <c r="E31">
        <v>-89.9999164</v>
      </c>
    </row>
    <row r="32" spans="1:5" ht="12.75">
      <c r="A32" s="41">
        <v>14</v>
      </c>
      <c r="B32" s="5">
        <v>-2.5587E-16</v>
      </c>
      <c r="C32" s="5">
        <v>-7.3613E-10</v>
      </c>
      <c r="D32" s="3">
        <v>7.36127E-10</v>
      </c>
      <c r="E32">
        <v>179.9999751</v>
      </c>
    </row>
    <row r="34" spans="1:4" ht="12.75">
      <c r="A34" s="41" t="s">
        <v>5</v>
      </c>
      <c r="B34" t="s">
        <v>3</v>
      </c>
      <c r="C34" t="s">
        <v>0</v>
      </c>
      <c r="D34" t="s">
        <v>25</v>
      </c>
    </row>
    <row r="35" spans="1:9" ht="12.75">
      <c r="A35" s="41" t="s">
        <v>7</v>
      </c>
      <c r="B35" t="s">
        <v>8</v>
      </c>
      <c r="C35" t="s">
        <v>9</v>
      </c>
      <c r="D35" t="s">
        <v>10</v>
      </c>
      <c r="E35" t="s">
        <v>11</v>
      </c>
      <c r="F35" t="s">
        <v>2</v>
      </c>
      <c r="G35" t="s">
        <v>12</v>
      </c>
      <c r="H35" t="s">
        <v>13</v>
      </c>
      <c r="I35" t="s">
        <v>11</v>
      </c>
    </row>
    <row r="36" spans="1:3" ht="12.75">
      <c r="A36" s="41" t="s">
        <v>14</v>
      </c>
      <c r="B36" t="s">
        <v>1</v>
      </c>
      <c r="C36">
        <v>-0.03333333</v>
      </c>
    </row>
    <row r="37" spans="1:2" ht="12.75">
      <c r="A37" s="41" t="s">
        <v>4</v>
      </c>
      <c r="B37" t="s">
        <v>15</v>
      </c>
    </row>
    <row r="38" spans="1:6" ht="12.75">
      <c r="A38" s="41" t="s">
        <v>16</v>
      </c>
      <c r="B38" t="s">
        <v>17</v>
      </c>
      <c r="C38" t="s">
        <v>18</v>
      </c>
      <c r="D38" t="s">
        <v>36</v>
      </c>
      <c r="E38" t="s">
        <v>20</v>
      </c>
      <c r="F38" t="s">
        <v>21</v>
      </c>
    </row>
    <row r="39" spans="1:5" ht="12.75">
      <c r="A39" s="41" t="s">
        <v>22</v>
      </c>
      <c r="B39" t="s">
        <v>33</v>
      </c>
      <c r="C39" t="s">
        <v>34</v>
      </c>
      <c r="D39" t="s">
        <v>23</v>
      </c>
      <c r="E39" t="s">
        <v>24</v>
      </c>
    </row>
    <row r="40" spans="1:5" ht="12.75">
      <c r="A40" s="41">
        <v>0</v>
      </c>
      <c r="B40" s="5">
        <v>0</v>
      </c>
      <c r="C40" s="5">
        <v>4.16334E-17</v>
      </c>
      <c r="D40" s="3">
        <v>4.16334E-17</v>
      </c>
      <c r="E40">
        <v>0</v>
      </c>
    </row>
    <row r="41" spans="1:5" ht="12.75">
      <c r="A41" s="41">
        <v>1</v>
      </c>
      <c r="B41" s="5">
        <v>-7.6874E-08</v>
      </c>
      <c r="C41" s="5">
        <v>-1.99790408</v>
      </c>
      <c r="D41" s="3">
        <v>1.997904078</v>
      </c>
      <c r="E41">
        <v>179.9999928</v>
      </c>
    </row>
    <row r="42" spans="1:5" ht="12.75">
      <c r="A42" s="41">
        <v>2</v>
      </c>
      <c r="B42" s="5">
        <v>1.76253E-16</v>
      </c>
      <c r="C42" s="5">
        <v>-4.1633E-17</v>
      </c>
      <c r="D42" s="3">
        <v>1.81103E-16</v>
      </c>
      <c r="E42">
        <v>-103.29046</v>
      </c>
    </row>
    <row r="43" spans="1:5" ht="12.75">
      <c r="A43" s="41">
        <v>3</v>
      </c>
      <c r="B43" s="5">
        <v>7.6874E-08</v>
      </c>
      <c r="C43" s="5">
        <v>0.00216863</v>
      </c>
      <c r="D43" s="3">
        <v>0.00216863</v>
      </c>
      <c r="E43" s="6">
        <v>-0.002031</v>
      </c>
    </row>
    <row r="44" spans="1:5" ht="12.75">
      <c r="A44" s="41">
        <v>4</v>
      </c>
      <c r="B44" s="5">
        <v>5.56042E-18</v>
      </c>
      <c r="C44" s="5">
        <v>-1.3878E-17</v>
      </c>
      <c r="D44" s="3">
        <v>1.49503E-17</v>
      </c>
      <c r="E44">
        <v>-158.16548</v>
      </c>
    </row>
    <row r="45" spans="1:5" ht="12.75">
      <c r="A45" s="41">
        <v>5</v>
      </c>
      <c r="B45" s="5">
        <v>-7.6874E-08</v>
      </c>
      <c r="C45" s="5">
        <v>0.00175332</v>
      </c>
      <c r="D45" s="3">
        <v>0.00175332</v>
      </c>
      <c r="E45" s="6">
        <v>0.00251213</v>
      </c>
    </row>
    <row r="46" spans="1:5" ht="12.75">
      <c r="A46" s="41">
        <v>6</v>
      </c>
      <c r="B46" s="5">
        <v>-4.0665E-17</v>
      </c>
      <c r="C46" s="5">
        <v>2.28983E-16</v>
      </c>
      <c r="D46" s="3">
        <v>2.32566E-16</v>
      </c>
      <c r="E46">
        <v>10.07019972</v>
      </c>
    </row>
    <row r="47" spans="1:5" ht="12.75">
      <c r="A47" s="41">
        <v>7</v>
      </c>
      <c r="B47" s="5">
        <v>7.6874E-08</v>
      </c>
      <c r="C47" s="5">
        <v>0.000423561</v>
      </c>
      <c r="D47" s="3">
        <v>0.000423561</v>
      </c>
      <c r="E47">
        <v>-0.01039887</v>
      </c>
    </row>
    <row r="48" spans="1:5" ht="12.75">
      <c r="A48" s="41">
        <v>8</v>
      </c>
      <c r="B48" s="5">
        <v>-2.1092E-16</v>
      </c>
      <c r="C48" s="5">
        <v>6.93889E-18</v>
      </c>
      <c r="D48" s="3">
        <v>2.11038E-16</v>
      </c>
      <c r="E48">
        <v>88.11578123</v>
      </c>
    </row>
    <row r="49" spans="1:5" ht="12.75">
      <c r="A49" s="41">
        <v>9</v>
      </c>
      <c r="B49" s="5">
        <v>-7.6874E-08</v>
      </c>
      <c r="C49" s="5">
        <v>-1.7769E-05</v>
      </c>
      <c r="D49" s="3">
        <v>1.7769E-05</v>
      </c>
      <c r="E49">
        <v>179.7521162</v>
      </c>
    </row>
    <row r="50" spans="1:5" ht="12.75">
      <c r="A50" s="41">
        <v>10</v>
      </c>
      <c r="B50" s="5">
        <v>-2.1465E-16</v>
      </c>
      <c r="C50" s="5">
        <v>-7.7022E-16</v>
      </c>
      <c r="D50" s="3">
        <v>7.99568E-16</v>
      </c>
      <c r="E50">
        <v>164.4275851</v>
      </c>
    </row>
    <row r="51" spans="1:5" ht="12.75">
      <c r="A51" s="41">
        <v>11</v>
      </c>
      <c r="B51" s="5">
        <v>7.6874E-08</v>
      </c>
      <c r="C51" s="5">
        <v>0.000699373</v>
      </c>
      <c r="D51" s="3">
        <v>0.000699373</v>
      </c>
      <c r="E51" s="6">
        <v>-0.0062979</v>
      </c>
    </row>
    <row r="52" spans="1:5" ht="12.75">
      <c r="A52" s="41">
        <v>12</v>
      </c>
      <c r="B52" s="5">
        <v>-4.1093E-16</v>
      </c>
      <c r="C52" s="5">
        <v>-4.1286E-16</v>
      </c>
      <c r="D52" s="3">
        <v>5.82511E-16</v>
      </c>
      <c r="E52">
        <v>135.1346547</v>
      </c>
    </row>
    <row r="53" spans="1:5" ht="12.75">
      <c r="A53" s="41">
        <v>13</v>
      </c>
      <c r="B53" s="5">
        <v>-7.6874E-08</v>
      </c>
      <c r="C53" s="5">
        <v>0.000478875</v>
      </c>
      <c r="D53" s="3">
        <v>0.000478875</v>
      </c>
      <c r="E53" s="6">
        <v>0.00919771</v>
      </c>
    </row>
    <row r="54" spans="1:5" ht="12.75">
      <c r="A54" s="41">
        <v>14</v>
      </c>
      <c r="B54" s="5">
        <v>-3.4749E-17</v>
      </c>
      <c r="C54" s="5">
        <v>-4.6838E-16</v>
      </c>
      <c r="D54" s="3">
        <v>4.69663E-16</v>
      </c>
      <c r="E54">
        <v>175.7570096</v>
      </c>
    </row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selection activeCell="A1" sqref="A1:IV16384"/>
    </sheetView>
  </sheetViews>
  <sheetFormatPr defaultColWidth="9.140625" defaultRowHeight="12.75"/>
  <cols>
    <col min="1" max="1" width="10.7109375" style="41" customWidth="1"/>
    <col min="2" max="4" width="11.57421875" style="0" customWidth="1"/>
  </cols>
  <sheetData>
    <row r="1" ht="20.25">
      <c r="A1" s="40" t="s">
        <v>26</v>
      </c>
    </row>
    <row r="3" ht="12.75">
      <c r="A3" s="41" t="s">
        <v>27</v>
      </c>
    </row>
    <row r="4" ht="12.75">
      <c r="A4" s="41" t="s">
        <v>28</v>
      </c>
    </row>
    <row r="5" ht="12.75">
      <c r="A5" s="41" t="s">
        <v>29</v>
      </c>
    </row>
    <row r="6" ht="12.75">
      <c r="A6" s="41" t="s">
        <v>30</v>
      </c>
    </row>
    <row r="8" ht="15.75">
      <c r="A8" s="42" t="s">
        <v>40</v>
      </c>
    </row>
    <row r="10" spans="1:2" ht="12.75">
      <c r="A10" s="41" t="s">
        <v>32</v>
      </c>
      <c r="B10" s="3">
        <v>-1.9979517157</v>
      </c>
    </row>
    <row r="12" spans="1:4" ht="12.75">
      <c r="A12" s="41" t="s">
        <v>5</v>
      </c>
      <c r="B12" t="s">
        <v>3</v>
      </c>
      <c r="C12" t="s">
        <v>0</v>
      </c>
      <c r="D12" t="s">
        <v>6</v>
      </c>
    </row>
    <row r="13" spans="1:9" ht="12.75">
      <c r="A13" s="41" t="s">
        <v>7</v>
      </c>
      <c r="B13" t="s">
        <v>8</v>
      </c>
      <c r="C13" t="s">
        <v>9</v>
      </c>
      <c r="D13" t="s">
        <v>10</v>
      </c>
      <c r="E13" t="s">
        <v>11</v>
      </c>
      <c r="F13" t="s">
        <v>2</v>
      </c>
      <c r="G13" t="s">
        <v>12</v>
      </c>
      <c r="H13" t="s">
        <v>13</v>
      </c>
      <c r="I13" t="s">
        <v>11</v>
      </c>
    </row>
    <row r="14" spans="1:3" ht="12.75">
      <c r="A14" s="41" t="s">
        <v>14</v>
      </c>
      <c r="B14" t="s">
        <v>1</v>
      </c>
      <c r="C14">
        <v>-0.03333333</v>
      </c>
    </row>
    <row r="15" spans="1:2" ht="12.75">
      <c r="A15" s="41" t="s">
        <v>4</v>
      </c>
      <c r="B15" t="s">
        <v>15</v>
      </c>
    </row>
    <row r="16" spans="1:6" ht="12.75">
      <c r="A16" s="41" t="s">
        <v>16</v>
      </c>
      <c r="B16" t="s">
        <v>17</v>
      </c>
      <c r="C16" t="s">
        <v>18</v>
      </c>
      <c r="D16" t="s">
        <v>19</v>
      </c>
      <c r="E16" t="s">
        <v>20</v>
      </c>
      <c r="F16" t="s">
        <v>21</v>
      </c>
    </row>
    <row r="17" spans="1:5" ht="12.75">
      <c r="A17" s="41" t="s">
        <v>22</v>
      </c>
      <c r="B17" t="s">
        <v>33</v>
      </c>
      <c r="C17" t="s">
        <v>34</v>
      </c>
      <c r="D17" t="s">
        <v>23</v>
      </c>
      <c r="E17" t="s">
        <v>24</v>
      </c>
    </row>
    <row r="18" spans="1:5" ht="12.75">
      <c r="A18" s="41">
        <v>0</v>
      </c>
      <c r="B18" s="5">
        <v>0</v>
      </c>
      <c r="C18" s="5">
        <v>-3.4351E-10</v>
      </c>
      <c r="D18" s="3">
        <v>3.43506E-10</v>
      </c>
      <c r="E18">
        <v>-179.999995</v>
      </c>
    </row>
    <row r="19" spans="1:5" ht="12.75">
      <c r="A19" s="41">
        <v>1</v>
      </c>
      <c r="B19" s="5">
        <v>-1.99791852</v>
      </c>
      <c r="C19" s="5">
        <v>6.87012E-10</v>
      </c>
      <c r="D19" s="3">
        <v>1.997918517</v>
      </c>
      <c r="E19">
        <v>89.99999748</v>
      </c>
    </row>
    <row r="20" spans="1:5" ht="12.75">
      <c r="A20" s="41">
        <v>2</v>
      </c>
      <c r="B20" s="5">
        <v>-2.212E-16</v>
      </c>
      <c r="C20" s="5">
        <v>-6.8701E-10</v>
      </c>
      <c r="D20" s="3">
        <v>6.87011E-10</v>
      </c>
      <c r="E20">
        <v>179.9999765</v>
      </c>
    </row>
    <row r="21" spans="1:5" ht="12.75">
      <c r="A21" s="41">
        <v>3</v>
      </c>
      <c r="B21" s="5">
        <v>0.00218325</v>
      </c>
      <c r="C21" s="5">
        <v>6.87012E-10</v>
      </c>
      <c r="D21" s="3">
        <v>0.00218325</v>
      </c>
      <c r="E21">
        <v>-89.9999795</v>
      </c>
    </row>
    <row r="22" spans="1:5" ht="12.75">
      <c r="A22" s="41">
        <v>4</v>
      </c>
      <c r="B22" s="5">
        <v>-2.9057E-17</v>
      </c>
      <c r="C22" s="5">
        <v>-6.8701E-10</v>
      </c>
      <c r="D22" s="3">
        <v>6.87011E-10</v>
      </c>
      <c r="E22">
        <v>179.9999926</v>
      </c>
    </row>
    <row r="23" spans="1:5" ht="12.75">
      <c r="A23" s="41">
        <v>5</v>
      </c>
      <c r="B23" s="5">
        <v>0.00174137</v>
      </c>
      <c r="C23" s="5">
        <v>6.87011E-10</v>
      </c>
      <c r="D23" s="3">
        <v>0.00174137</v>
      </c>
      <c r="E23">
        <v>-89.9999749</v>
      </c>
    </row>
    <row r="24" spans="1:16" ht="12.75">
      <c r="A24" s="41">
        <v>6</v>
      </c>
      <c r="B24" s="5">
        <v>5.34512E-17</v>
      </c>
      <c r="C24" s="5">
        <v>-6.8701E-10</v>
      </c>
      <c r="D24" s="3">
        <v>6.87011E-10</v>
      </c>
      <c r="E24">
        <v>-179.999991</v>
      </c>
      <c r="O24" s="6"/>
      <c r="P24" s="6"/>
    </row>
    <row r="25" spans="1:14" ht="12.75">
      <c r="A25" s="41">
        <v>7</v>
      </c>
      <c r="B25" s="5">
        <v>0.000433162</v>
      </c>
      <c r="C25" s="5">
        <v>6.87012E-10</v>
      </c>
      <c r="D25" s="3">
        <v>0.000433162</v>
      </c>
      <c r="E25">
        <v>-89.9999066</v>
      </c>
      <c r="N25" s="6"/>
    </row>
    <row r="26" spans="1:16" ht="12.75">
      <c r="A26" s="41">
        <v>8</v>
      </c>
      <c r="B26" s="5">
        <v>1.55475E-16</v>
      </c>
      <c r="C26" s="5">
        <v>-6.8701E-10</v>
      </c>
      <c r="D26" s="3">
        <v>6.87012E-10</v>
      </c>
      <c r="E26">
        <v>-179.999982</v>
      </c>
      <c r="N26" s="6"/>
      <c r="O26" s="6"/>
      <c r="P26" s="6"/>
    </row>
    <row r="27" spans="1:17" ht="12.75">
      <c r="A27" s="41">
        <v>9</v>
      </c>
      <c r="B27" s="5">
        <v>-1.8454E-05</v>
      </c>
      <c r="C27" s="5">
        <v>6.87011E-10</v>
      </c>
      <c r="D27" s="3">
        <v>1.84541E-05</v>
      </c>
      <c r="E27">
        <v>89.99786448</v>
      </c>
      <c r="N27" s="6"/>
      <c r="O27" s="6"/>
      <c r="P27" s="6"/>
      <c r="Q27" s="6"/>
    </row>
    <row r="28" spans="1:16" ht="12.75">
      <c r="A28" s="41">
        <v>10</v>
      </c>
      <c r="B28" s="5">
        <v>3.69821E-16</v>
      </c>
      <c r="C28" s="5">
        <v>-6.8701E-10</v>
      </c>
      <c r="D28" s="3">
        <v>6.87011E-10</v>
      </c>
      <c r="E28">
        <v>-179.999964</v>
      </c>
      <c r="N28" s="6"/>
      <c r="O28" s="6"/>
      <c r="P28" s="6"/>
    </row>
    <row r="29" spans="1:17" ht="12.75">
      <c r="A29" s="41">
        <v>11</v>
      </c>
      <c r="B29" s="5">
        <v>0.000707246</v>
      </c>
      <c r="C29" s="5">
        <v>6.87012E-10</v>
      </c>
      <c r="D29" s="3">
        <v>0.000707246</v>
      </c>
      <c r="E29">
        <v>-89.9999418</v>
      </c>
      <c r="N29" s="6"/>
      <c r="O29" s="6"/>
      <c r="P29" s="6"/>
      <c r="Q29" s="6"/>
    </row>
    <row r="30" spans="1:16" ht="12.75">
      <c r="A30" s="41">
        <v>12</v>
      </c>
      <c r="B30" s="5">
        <v>-5.4861E-16</v>
      </c>
      <c r="C30" s="5">
        <v>-6.8701E-10</v>
      </c>
      <c r="D30" s="3">
        <v>6.87012E-10</v>
      </c>
      <c r="E30">
        <v>179.9999492</v>
      </c>
      <c r="N30" s="6"/>
      <c r="O30" s="6"/>
      <c r="P30" s="6"/>
    </row>
    <row r="31" spans="1:16" ht="12.75">
      <c r="A31" s="41">
        <v>13</v>
      </c>
      <c r="B31" s="5">
        <v>0.000518389</v>
      </c>
      <c r="C31" s="5">
        <v>6.87011E-10</v>
      </c>
      <c r="D31" s="3">
        <v>0.000518389</v>
      </c>
      <c r="E31">
        <v>-89.9999216</v>
      </c>
      <c r="N31" s="6"/>
      <c r="O31" s="6"/>
      <c r="P31" s="6"/>
    </row>
    <row r="32" spans="1:16" ht="12.75">
      <c r="A32" s="41">
        <v>14</v>
      </c>
      <c r="B32" s="5">
        <v>-2.2508E-16</v>
      </c>
      <c r="C32" s="5">
        <v>-6.8701E-10</v>
      </c>
      <c r="D32" s="3">
        <v>6.87011E-10</v>
      </c>
      <c r="E32">
        <v>179.9999762</v>
      </c>
      <c r="N32" s="6"/>
      <c r="O32" s="6"/>
      <c r="P32" s="6"/>
    </row>
    <row r="33" spans="1:16" ht="12.75">
      <c r="A33" s="41" t="s">
        <v>79</v>
      </c>
      <c r="N33" s="6"/>
      <c r="O33" s="6"/>
      <c r="P33" s="6"/>
    </row>
    <row r="34" spans="1:16" ht="12.75">
      <c r="A34" s="41" t="s">
        <v>5</v>
      </c>
      <c r="B34" t="s">
        <v>3</v>
      </c>
      <c r="C34" t="s">
        <v>0</v>
      </c>
      <c r="D34" t="s">
        <v>25</v>
      </c>
      <c r="N34" s="6"/>
      <c r="O34" s="6"/>
      <c r="P34" s="6"/>
    </row>
    <row r="35" spans="1:17" ht="12.75">
      <c r="A35" s="41" t="s">
        <v>7</v>
      </c>
      <c r="B35" t="s">
        <v>8</v>
      </c>
      <c r="C35" t="s">
        <v>9</v>
      </c>
      <c r="D35" t="s">
        <v>10</v>
      </c>
      <c r="E35" t="s">
        <v>11</v>
      </c>
      <c r="F35" t="s">
        <v>2</v>
      </c>
      <c r="G35" t="s">
        <v>12</v>
      </c>
      <c r="H35" t="s">
        <v>13</v>
      </c>
      <c r="I35" t="s">
        <v>11</v>
      </c>
      <c r="N35" s="6"/>
      <c r="O35" s="6"/>
      <c r="P35" s="6"/>
      <c r="Q35" s="6"/>
    </row>
    <row r="36" spans="1:16" ht="12.75">
      <c r="A36" s="41" t="s">
        <v>14</v>
      </c>
      <c r="B36" t="s">
        <v>1</v>
      </c>
      <c r="C36">
        <v>-0.03333333</v>
      </c>
      <c r="N36" s="6"/>
      <c r="O36" s="6"/>
      <c r="P36" s="6"/>
    </row>
    <row r="37" spans="1:17" ht="12.75">
      <c r="A37" s="41" t="s">
        <v>4</v>
      </c>
      <c r="B37" t="s">
        <v>15</v>
      </c>
      <c r="N37" s="6"/>
      <c r="O37" s="6"/>
      <c r="P37" s="6"/>
      <c r="Q37" s="6"/>
    </row>
    <row r="38" spans="1:16" ht="12.75">
      <c r="A38" s="41" t="s">
        <v>16</v>
      </c>
      <c r="B38" t="s">
        <v>17</v>
      </c>
      <c r="C38" t="s">
        <v>18</v>
      </c>
      <c r="D38" t="s">
        <v>36</v>
      </c>
      <c r="E38" t="s">
        <v>20</v>
      </c>
      <c r="F38" t="s">
        <v>21</v>
      </c>
      <c r="N38" s="6"/>
      <c r="O38" s="6"/>
      <c r="P38" s="6"/>
    </row>
    <row r="39" spans="1:5" ht="12.75">
      <c r="A39" s="41" t="s">
        <v>22</v>
      </c>
      <c r="B39" t="s">
        <v>33</v>
      </c>
      <c r="C39" t="s">
        <v>34</v>
      </c>
      <c r="D39" t="s">
        <v>23</v>
      </c>
      <c r="E39" t="s">
        <v>24</v>
      </c>
    </row>
    <row r="40" spans="1:15" ht="12.75">
      <c r="A40" s="41">
        <v>0</v>
      </c>
      <c r="B40" s="5">
        <v>0</v>
      </c>
      <c r="C40" s="5">
        <v>2.77556E-17</v>
      </c>
      <c r="D40" s="3">
        <v>2.77556E-17</v>
      </c>
      <c r="E40">
        <v>0</v>
      </c>
      <c r="I40" s="6"/>
      <c r="J40" s="6"/>
      <c r="N40" s="6"/>
      <c r="O40" s="6"/>
    </row>
    <row r="41" spans="1:13" ht="12.75">
      <c r="A41" s="41">
        <v>1</v>
      </c>
      <c r="B41" s="5">
        <v>-7.6884E-08</v>
      </c>
      <c r="C41" s="5">
        <v>-1.99792647</v>
      </c>
      <c r="D41" s="3">
        <v>1.997926469</v>
      </c>
      <c r="E41">
        <v>179.9999928</v>
      </c>
      <c r="H41" s="6"/>
      <c r="M41" s="6"/>
    </row>
    <row r="42" spans="1:15" ht="12.75">
      <c r="A42" s="41">
        <v>2</v>
      </c>
      <c r="B42" s="5">
        <v>5.81598E-18</v>
      </c>
      <c r="C42" s="5">
        <v>1.52656E-16</v>
      </c>
      <c r="D42" s="3">
        <v>1.52766E-16</v>
      </c>
      <c r="E42">
        <v>-2.18183828</v>
      </c>
      <c r="H42" s="6"/>
      <c r="I42" s="6"/>
      <c r="J42" s="6"/>
      <c r="M42" s="6"/>
      <c r="N42" s="6"/>
      <c r="O42" s="6"/>
    </row>
    <row r="43" spans="1:16" ht="12.75">
      <c r="A43" s="41">
        <v>3</v>
      </c>
      <c r="B43" s="5">
        <v>7.68844E-08</v>
      </c>
      <c r="C43" s="5">
        <v>0.00218508</v>
      </c>
      <c r="D43" s="3">
        <v>0.00218508</v>
      </c>
      <c r="E43" s="6">
        <v>-0.002016</v>
      </c>
      <c r="H43" s="6"/>
      <c r="I43" s="6"/>
      <c r="J43" s="6"/>
      <c r="K43" s="6"/>
      <c r="M43" s="6"/>
      <c r="N43" s="6"/>
      <c r="O43" s="6"/>
      <c r="P43" s="6"/>
    </row>
    <row r="44" spans="1:15" ht="12.75">
      <c r="A44" s="41">
        <v>4</v>
      </c>
      <c r="B44" s="5">
        <v>-5.689E-17</v>
      </c>
      <c r="C44" s="5">
        <v>-3.4694E-17</v>
      </c>
      <c r="D44" s="3">
        <v>6.66343E-17</v>
      </c>
      <c r="E44">
        <v>121.37717</v>
      </c>
      <c r="H44" s="6"/>
      <c r="I44" s="6"/>
      <c r="J44" s="6"/>
      <c r="M44" s="6"/>
      <c r="O44" s="6"/>
    </row>
    <row r="45" spans="1:16" ht="12.75">
      <c r="A45" s="41">
        <v>5</v>
      </c>
      <c r="B45" s="5">
        <v>-7.6884E-08</v>
      </c>
      <c r="C45" s="5">
        <v>0.00175822</v>
      </c>
      <c r="D45" s="3">
        <v>0.00175822</v>
      </c>
      <c r="E45" s="6">
        <v>0.00250546</v>
      </c>
      <c r="H45" s="6"/>
      <c r="I45" s="6"/>
      <c r="J45" s="6"/>
      <c r="K45" s="6"/>
      <c r="M45" s="6"/>
      <c r="N45" s="6"/>
      <c r="O45" s="6"/>
      <c r="P45" s="6"/>
    </row>
    <row r="46" spans="1:15" ht="12.75">
      <c r="A46" s="41">
        <v>6</v>
      </c>
      <c r="B46" s="5">
        <v>9.64168E-18</v>
      </c>
      <c r="C46" s="5">
        <v>2.35922E-16</v>
      </c>
      <c r="D46" s="3">
        <v>2.36119E-16</v>
      </c>
      <c r="E46">
        <v>-2.34026304</v>
      </c>
      <c r="H46" s="6"/>
      <c r="I46" s="6"/>
      <c r="J46" s="6"/>
      <c r="M46" s="6"/>
      <c r="N46" s="6"/>
      <c r="O46" s="6"/>
    </row>
    <row r="47" spans="1:15" ht="12.75">
      <c r="A47" s="41">
        <v>7</v>
      </c>
      <c r="B47" s="5">
        <v>7.68844E-08</v>
      </c>
      <c r="C47" s="5">
        <v>0.000424397</v>
      </c>
      <c r="D47" s="3">
        <v>0.000424397</v>
      </c>
      <c r="E47">
        <v>-0.0103798</v>
      </c>
      <c r="H47" s="6"/>
      <c r="I47" s="6"/>
      <c r="J47" s="6"/>
      <c r="M47" s="6"/>
      <c r="N47" s="6"/>
      <c r="O47" s="6"/>
    </row>
    <row r="48" spans="1:15" ht="12.75">
      <c r="A48" s="41">
        <v>8</v>
      </c>
      <c r="B48" s="5">
        <v>-2.8205E-16</v>
      </c>
      <c r="C48" s="5">
        <v>-3.4694E-18</v>
      </c>
      <c r="D48" s="3">
        <v>2.82069E-16</v>
      </c>
      <c r="E48">
        <v>90.7047536</v>
      </c>
      <c r="H48" s="6"/>
      <c r="I48" s="6"/>
      <c r="J48" s="6"/>
      <c r="M48" s="6"/>
      <c r="N48" s="6"/>
      <c r="O48" s="6"/>
    </row>
    <row r="49" spans="1:15" ht="12.75">
      <c r="A49" s="41">
        <v>9</v>
      </c>
      <c r="B49" s="5">
        <v>-7.6884E-08</v>
      </c>
      <c r="C49" s="5">
        <v>-1.8824E-05</v>
      </c>
      <c r="D49" s="3">
        <v>1.8824E-05</v>
      </c>
      <c r="E49">
        <v>179.7659763</v>
      </c>
      <c r="H49" s="6"/>
      <c r="I49" s="6"/>
      <c r="J49" s="6"/>
      <c r="M49" s="6"/>
      <c r="N49" s="6"/>
      <c r="O49" s="6"/>
    </row>
    <row r="50" spans="1:15" ht="12.75">
      <c r="A50" s="41">
        <v>10</v>
      </c>
      <c r="B50" s="5">
        <v>-1.8689E-16</v>
      </c>
      <c r="C50" s="5">
        <v>-7.043E-16</v>
      </c>
      <c r="D50" s="3">
        <v>7.28673E-16</v>
      </c>
      <c r="E50">
        <v>165.1384416</v>
      </c>
      <c r="H50" s="6"/>
      <c r="I50" s="6"/>
      <c r="J50" s="6"/>
      <c r="M50" s="6"/>
      <c r="N50" s="6"/>
      <c r="O50" s="6"/>
    </row>
    <row r="51" spans="1:16" ht="12.75">
      <c r="A51" s="41">
        <v>11</v>
      </c>
      <c r="B51" s="5">
        <v>7.68844E-08</v>
      </c>
      <c r="C51" s="5">
        <v>0.00070245</v>
      </c>
      <c r="D51" s="3">
        <v>0.00070245</v>
      </c>
      <c r="E51" s="6">
        <v>-0.0062711</v>
      </c>
      <c r="H51" s="6"/>
      <c r="I51" s="6"/>
      <c r="J51" s="6"/>
      <c r="K51" s="6"/>
      <c r="M51" s="6"/>
      <c r="N51" s="6"/>
      <c r="O51" s="6"/>
      <c r="P51" s="6"/>
    </row>
    <row r="52" spans="1:15" ht="12.75">
      <c r="A52" s="41">
        <v>12</v>
      </c>
      <c r="B52" s="5">
        <v>-4.0399E-16</v>
      </c>
      <c r="C52" s="5">
        <v>-3.7123E-16</v>
      </c>
      <c r="D52" s="3">
        <v>5.48653E-16</v>
      </c>
      <c r="E52">
        <v>132.5802978</v>
      </c>
      <c r="H52" s="6"/>
      <c r="I52" s="6"/>
      <c r="J52" s="6"/>
      <c r="M52" s="6"/>
      <c r="N52" s="6"/>
      <c r="O52" s="6"/>
    </row>
    <row r="53" spans="1:16" ht="12.75">
      <c r="A53" s="41">
        <v>13</v>
      </c>
      <c r="B53" s="5">
        <v>-7.6884E-08</v>
      </c>
      <c r="C53" s="5">
        <v>0.000476807</v>
      </c>
      <c r="D53" s="3">
        <v>0.000476807</v>
      </c>
      <c r="E53" s="6">
        <v>0.00923886</v>
      </c>
      <c r="H53" s="6"/>
      <c r="I53" s="6"/>
      <c r="J53" s="6"/>
      <c r="K53" s="6"/>
      <c r="M53" s="6"/>
      <c r="N53" s="6"/>
      <c r="O53" s="6"/>
      <c r="P53" s="6"/>
    </row>
    <row r="54" spans="1:15" ht="12.75">
      <c r="A54" s="41">
        <v>14</v>
      </c>
      <c r="B54" s="5">
        <v>-3.1279E-17</v>
      </c>
      <c r="C54" s="5">
        <v>-4.9613E-16</v>
      </c>
      <c r="D54" s="3">
        <v>4.97116E-16</v>
      </c>
      <c r="E54">
        <v>176.3924886</v>
      </c>
      <c r="H54" s="6"/>
      <c r="I54" s="6"/>
      <c r="J54" s="6"/>
      <c r="M54" s="6"/>
      <c r="N54" s="6"/>
      <c r="O54" s="6"/>
    </row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workbookViewId="0" topLeftCell="A1">
      <selection activeCell="A10" sqref="A10:IV10"/>
    </sheetView>
  </sheetViews>
  <sheetFormatPr defaultColWidth="9.140625" defaultRowHeight="12.75"/>
  <cols>
    <col min="1" max="1" width="12.57421875" style="0" customWidth="1"/>
    <col min="2" max="3" width="9.7109375" style="0" customWidth="1"/>
    <col min="4" max="9" width="9.7109375" style="8" customWidth="1"/>
  </cols>
  <sheetData>
    <row r="1" spans="1:3" ht="12.75">
      <c r="A1" s="7" t="s">
        <v>42</v>
      </c>
      <c r="B1" s="7"/>
      <c r="C1" s="7"/>
    </row>
    <row r="3" ht="12.75">
      <c r="A3" t="s">
        <v>43</v>
      </c>
    </row>
    <row r="5" spans="1:3" ht="12.75">
      <c r="A5" s="7" t="s">
        <v>44</v>
      </c>
      <c r="B5" s="7"/>
      <c r="C5" s="7"/>
    </row>
    <row r="7" spans="1:9" ht="12.75">
      <c r="A7" t="s">
        <v>45</v>
      </c>
      <c r="B7" s="8" t="s">
        <v>46</v>
      </c>
      <c r="C7" s="8" t="s">
        <v>47</v>
      </c>
      <c r="D7" s="8" t="s">
        <v>48</v>
      </c>
      <c r="E7" s="8" t="s">
        <v>49</v>
      </c>
      <c r="F7" s="8">
        <v>1</v>
      </c>
      <c r="G7" s="8">
        <v>2</v>
      </c>
      <c r="H7" s="8">
        <v>3</v>
      </c>
      <c r="I7" s="8">
        <v>4</v>
      </c>
    </row>
    <row r="8" spans="1:9" ht="12.75">
      <c r="A8" t="s">
        <v>50</v>
      </c>
      <c r="F8" s="8">
        <v>1</v>
      </c>
      <c r="G8" s="8">
        <v>2</v>
      </c>
      <c r="H8" s="8">
        <v>1</v>
      </c>
      <c r="I8" s="8">
        <v>2</v>
      </c>
    </row>
    <row r="9" spans="1:9" ht="12.75">
      <c r="A9" t="s">
        <v>51</v>
      </c>
      <c r="B9">
        <f>'0.5T lin'!B10</f>
        <v>-0.499974903955834</v>
      </c>
      <c r="C9">
        <f>'2.0T lin'!B10</f>
        <v>-1.99882369415833</v>
      </c>
      <c r="D9" s="8">
        <f>'0.5T Fe'!B10</f>
        <v>-0.499974903955834</v>
      </c>
      <c r="E9" s="8">
        <f>'2.0T Fe'!B10</f>
        <v>-1.99806344899167</v>
      </c>
      <c r="F9" s="8">
        <f>Case1!B10</f>
        <v>-0.499635714478334</v>
      </c>
      <c r="G9" s="8">
        <f>Case2!B10</f>
        <v>-0.499630400775834</v>
      </c>
      <c r="H9" s="8">
        <f>Case3!B10</f>
        <v>-1.997927658425</v>
      </c>
      <c r="I9" s="8">
        <f>Case4!B10</f>
        <v>-1.9979517157</v>
      </c>
    </row>
    <row r="10" spans="1:9" s="6" customFormat="1" ht="12.75">
      <c r="A10" s="6" t="s">
        <v>119</v>
      </c>
      <c r="D10" s="11"/>
      <c r="E10" s="11"/>
      <c r="F10" s="11">
        <f>F9-D9</f>
        <v>0.0003391894775000015</v>
      </c>
      <c r="G10" s="11">
        <f>G9-D9</f>
        <v>0.0003445031800000109</v>
      </c>
      <c r="H10" s="11">
        <f>H9-E9</f>
        <v>0.0001357905666699022</v>
      </c>
      <c r="I10" s="11">
        <f>I9-E9</f>
        <v>0.00011173329167002422</v>
      </c>
    </row>
    <row r="11" ht="12.75">
      <c r="A11" t="s">
        <v>52</v>
      </c>
    </row>
    <row r="12" spans="1:9" ht="12.75">
      <c r="A12">
        <f>'[1]0.5T Fe'!A19</f>
        <v>1</v>
      </c>
      <c r="B12">
        <f>('0.5T lin'!B19+'0.5T lin'!C41)/2</f>
        <v>-0.499975545</v>
      </c>
      <c r="C12">
        <f>('2.0T lin'!B19+'2.0T lin'!C41)/2</f>
        <v>-1.99882627</v>
      </c>
      <c r="D12" s="8">
        <f>('0.5T Fe'!B19+'0.5T Fe'!C41)/2</f>
        <v>-0.499975545</v>
      </c>
      <c r="E12" s="8">
        <f>('2.0T Fe'!B19+'2.0T Fe'!C41)/2</f>
        <v>-1.9980660449999998</v>
      </c>
      <c r="F12" s="8">
        <f>(Case1!B19+Case1!C41)/2</f>
        <v>-0.49958018</v>
      </c>
      <c r="G12" s="8">
        <f>(Case2!B19+Case2!C41)/2</f>
        <v>-0.49957467499999997</v>
      </c>
      <c r="H12" s="8">
        <f>(Case3!B19+Case3!C41)/2</f>
        <v>-1.9979001200000002</v>
      </c>
      <c r="I12" s="8">
        <f>(Case4!B19+Case4!C41)/2</f>
        <v>-1.997922495</v>
      </c>
    </row>
    <row r="13" spans="1:9" ht="12.75">
      <c r="A13">
        <f>'[1]0.5T Fe'!A21</f>
        <v>3</v>
      </c>
      <c r="B13">
        <f>('0.5T lin'!B21+'0.5T lin'!C43)/2</f>
        <v>0.000423407</v>
      </c>
      <c r="C13">
        <f>('2.0T lin'!B21+'2.0T lin'!C43)/2</f>
        <v>0.001679895</v>
      </c>
      <c r="D13" s="8">
        <f>('0.5T Fe'!B21+'0.5T Fe'!C43)/2</f>
        <v>0.000423407</v>
      </c>
      <c r="E13" s="8">
        <f>('2.0T Fe'!B21+'2.0T Fe'!C43)/2</f>
        <v>0.00170503</v>
      </c>
      <c r="F13" s="8">
        <f>(Case1!B21+Case1!C43)/2</f>
        <v>0.001300735</v>
      </c>
      <c r="G13" s="8">
        <f>(Case2!B21+Case2!C43)/2</f>
        <v>0.00133132</v>
      </c>
      <c r="H13" s="8">
        <f>(Case3!B21+Case3!C43)/2</f>
        <v>0.0021677149999999997</v>
      </c>
      <c r="I13" s="8">
        <f>(Case4!B21+Case4!C43)/2</f>
        <v>0.002184165</v>
      </c>
    </row>
    <row r="14" spans="1:9" ht="12.75">
      <c r="A14">
        <f>'[1]0.5T Fe'!A23</f>
        <v>5</v>
      </c>
      <c r="B14">
        <f>('0.5T lin'!B23+'0.5T lin'!C45)/2</f>
        <v>0.0004019185</v>
      </c>
      <c r="C14">
        <f>('2.0T lin'!B23+'2.0T lin'!C45)/2</f>
        <v>0.001605395</v>
      </c>
      <c r="D14" s="8">
        <f>('0.5T Fe'!B23+'0.5T Fe'!C45)/2</f>
        <v>0.0004019185</v>
      </c>
      <c r="E14" s="8">
        <f>('2.0T Fe'!B23+'2.0T Fe'!C45)/2</f>
        <v>0.0015837</v>
      </c>
      <c r="F14" s="8">
        <f>(Case1!B23+Case1!C45)/2</f>
        <v>0.0006760469999999999</v>
      </c>
      <c r="G14" s="8">
        <f>(Case2!B23+Case2!C45)/2</f>
        <v>0.000674567</v>
      </c>
      <c r="H14" s="8">
        <f>(Case3!B23+Case3!C45)/2</f>
        <v>0.001744915</v>
      </c>
      <c r="I14" s="8">
        <f>(Case4!B23+Case4!C45)/2</f>
        <v>0.001749795</v>
      </c>
    </row>
    <row r="15" spans="1:9" ht="12.75">
      <c r="A15">
        <f>'[1]0.5T Fe'!A25</f>
        <v>7</v>
      </c>
      <c r="B15">
        <f>('0.5T lin'!B25+'0.5T lin'!C47)/2</f>
        <v>8.682665E-05</v>
      </c>
      <c r="C15">
        <f>('2.0T lin'!B25+'2.0T lin'!C47)/2</f>
        <v>0.00034719549999999997</v>
      </c>
      <c r="D15" s="8">
        <f>('0.5T Fe'!B25+'0.5T Fe'!C47)/2</f>
        <v>8.682665E-05</v>
      </c>
      <c r="E15" s="8">
        <f>('2.0T Fe'!B25+'2.0T Fe'!C47)/2</f>
        <v>0.0003275185</v>
      </c>
      <c r="F15" s="8">
        <f>(Case1!B25+Case1!C47)/2</f>
        <v>0.00025656400000000003</v>
      </c>
      <c r="G15" s="8">
        <f>(Case2!B25+Case2!C47)/2</f>
        <v>0.000258255</v>
      </c>
      <c r="H15" s="8">
        <f>(Case3!B25+Case3!C47)/2</f>
        <v>0.000427941</v>
      </c>
      <c r="I15" s="8">
        <f>(Case4!B25+Case4!C47)/2</f>
        <v>0.0004287795</v>
      </c>
    </row>
    <row r="16" spans="1:9" ht="12.75">
      <c r="A16">
        <f>'[1]0.5T Fe'!A27</f>
        <v>9</v>
      </c>
      <c r="B16">
        <f>('0.5T lin'!B27+'0.5T lin'!C49)/2</f>
        <v>-1.51955E-05</v>
      </c>
      <c r="C16">
        <f>('2.0T lin'!B27+'2.0T lin'!C49)/2</f>
        <v>-6.07445E-05</v>
      </c>
      <c r="D16" s="8">
        <f>('0.5T Fe'!B27+'0.5T Fe'!C49)/2</f>
        <v>-1.51955E-05</v>
      </c>
      <c r="E16" s="8">
        <f>('2.0T Fe'!B27+'2.0T Fe'!C49)/2</f>
        <v>-5.8559E-05</v>
      </c>
      <c r="F16" s="8">
        <f>(Case1!B27+Case1!C49)/2</f>
        <v>4.7963E-05</v>
      </c>
      <c r="G16" s="8">
        <f>(Case2!B27+Case2!C49)/2</f>
        <v>4.584165E-05</v>
      </c>
      <c r="H16" s="8">
        <f>(Case3!B27+Case3!C49)/2</f>
        <v>-1.75765E-05</v>
      </c>
      <c r="I16" s="8">
        <f>(Case4!B27+Case4!C49)/2</f>
        <v>-1.8639000000000002E-05</v>
      </c>
    </row>
    <row r="17" spans="1:9" ht="12.75">
      <c r="A17">
        <f>'[1]0.5T Fe'!A29</f>
        <v>11</v>
      </c>
      <c r="B17">
        <f>('0.5T lin'!B29+'0.5T lin'!C51)/2</f>
        <v>0.0001680055</v>
      </c>
      <c r="C17">
        <f>('2.0T lin'!B29+'2.0T lin'!C51)/2</f>
        <v>0.0006720355</v>
      </c>
      <c r="D17" s="8">
        <f>('0.5T Fe'!B29+'0.5T Fe'!C51)/2</f>
        <v>0.0001680055</v>
      </c>
      <c r="E17" s="8">
        <f>('2.0T Fe'!B29+'2.0T Fe'!C51)/2</f>
        <v>0.0006720525</v>
      </c>
      <c r="F17" s="8">
        <f>(Case1!B29+Case1!C51)/2</f>
        <v>0.000216539</v>
      </c>
      <c r="G17" s="8">
        <f>(Case2!B29+Case2!C51)/2</f>
        <v>0.00022043600000000002</v>
      </c>
      <c r="H17" s="8">
        <f>(Case3!B29+Case3!C51)/2</f>
        <v>0.000701771</v>
      </c>
      <c r="I17" s="8">
        <f>(Case4!B29+Case4!C51)/2</f>
        <v>0.000704848</v>
      </c>
    </row>
    <row r="18" spans="1:9" ht="12.75">
      <c r="A18">
        <f>'[1]0.5T Fe'!A31</f>
        <v>13</v>
      </c>
      <c r="B18">
        <f>('0.5T lin'!B31+'0.5T lin'!C53)/2</f>
        <v>0.0001227805</v>
      </c>
      <c r="C18">
        <f>('2.0T lin'!B31+'2.0T lin'!C53)/2</f>
        <v>0.0004911195</v>
      </c>
      <c r="D18" s="8">
        <f>('0.5T Fe'!B31+'0.5T Fe'!C53)/2</f>
        <v>0.0001227805</v>
      </c>
      <c r="E18" s="8">
        <f>('2.0T Fe'!B31+'2.0T Fe'!C53)/2</f>
        <v>0.000491407</v>
      </c>
      <c r="F18" s="8">
        <f>(Case1!B31+Case1!C53)/2</f>
        <v>0.0001334565</v>
      </c>
      <c r="G18" s="8">
        <f>(Case2!B31+Case2!C53)/2</f>
        <v>0.000130295</v>
      </c>
      <c r="H18" s="8">
        <f>(Case3!B31+Case3!C53)/2</f>
        <v>0.000499631</v>
      </c>
      <c r="I18" s="8">
        <f>(Case4!B31+Case4!C53)/2</f>
        <v>0.0004975979999999999</v>
      </c>
    </row>
    <row r="20" spans="1:4" ht="14.25">
      <c r="A20" s="7" t="s">
        <v>80</v>
      </c>
      <c r="D20" s="12" t="s">
        <v>60</v>
      </c>
    </row>
    <row r="21" ht="12.75">
      <c r="A21" s="7"/>
    </row>
    <row r="22" spans="1:9" ht="12.75">
      <c r="A22" t="str">
        <f>A7</f>
        <v>Case </v>
      </c>
      <c r="B22" s="8" t="s">
        <v>46</v>
      </c>
      <c r="C22" s="8" t="s">
        <v>47</v>
      </c>
      <c r="D22" s="8" t="s">
        <v>48</v>
      </c>
      <c r="E22" s="8" t="s">
        <v>49</v>
      </c>
      <c r="F22" s="8">
        <f aca="true" t="shared" si="0" ref="F22:I24">F7</f>
        <v>1</v>
      </c>
      <c r="G22" s="8">
        <f t="shared" si="0"/>
        <v>2</v>
      </c>
      <c r="H22" s="8">
        <f t="shared" si="0"/>
        <v>3</v>
      </c>
      <c r="I22" s="8">
        <f t="shared" si="0"/>
        <v>4</v>
      </c>
    </row>
    <row r="23" spans="1:9" ht="12.75">
      <c r="A23" t="str">
        <f>A8</f>
        <v>ramp rate</v>
      </c>
      <c r="B23" s="8">
        <v>0</v>
      </c>
      <c r="C23" s="8">
        <v>0</v>
      </c>
      <c r="D23" s="8">
        <f>D8</f>
        <v>0</v>
      </c>
      <c r="E23" s="8">
        <f>E8</f>
        <v>0</v>
      </c>
      <c r="F23" s="8">
        <f t="shared" si="0"/>
        <v>1</v>
      </c>
      <c r="G23" s="8">
        <f t="shared" si="0"/>
        <v>2</v>
      </c>
      <c r="H23" s="8">
        <f t="shared" si="0"/>
        <v>1</v>
      </c>
      <c r="I23" s="8">
        <f t="shared" si="0"/>
        <v>2</v>
      </c>
    </row>
    <row r="24" spans="1:9" ht="12.75">
      <c r="A24" s="9" t="str">
        <f>A9</f>
        <v>central field </v>
      </c>
      <c r="B24" s="10">
        <f>B9</f>
        <v>-0.499974903955834</v>
      </c>
      <c r="C24" s="10">
        <f>C9</f>
        <v>-1.99882369415833</v>
      </c>
      <c r="D24" s="10">
        <f>D9</f>
        <v>-0.499974903955834</v>
      </c>
      <c r="E24" s="10">
        <f>E9</f>
        <v>-1.99806344899167</v>
      </c>
      <c r="F24" s="10">
        <f t="shared" si="0"/>
        <v>-0.499635714478334</v>
      </c>
      <c r="G24" s="10">
        <f t="shared" si="0"/>
        <v>-0.499630400775834</v>
      </c>
      <c r="H24" s="10">
        <f t="shared" si="0"/>
        <v>-1.997927658425</v>
      </c>
      <c r="I24" s="10">
        <f t="shared" si="0"/>
        <v>-1.9979517157</v>
      </c>
    </row>
    <row r="25" spans="1:3" ht="12.75">
      <c r="A25" t="str">
        <f>A11</f>
        <v>terms for n =</v>
      </c>
      <c r="B25" s="8"/>
      <c r="C25" s="8"/>
    </row>
    <row r="26" spans="1:9" ht="15.75">
      <c r="A26" t="s">
        <v>53</v>
      </c>
      <c r="B26" s="11">
        <f>B12/B9-1</f>
        <v>1.2821526860218313E-06</v>
      </c>
      <c r="C26" s="11">
        <f>C12/C9-1</f>
        <v>1.2886787752464102E-06</v>
      </c>
      <c r="D26" s="11">
        <f>D12/D9-1</f>
        <v>1.2821526860218313E-06</v>
      </c>
      <c r="E26" s="11">
        <f>E12/E9-1</f>
        <v>1.2992622087093508E-06</v>
      </c>
      <c r="F26" s="11">
        <f>F12/$D$9-1</f>
        <v>-0.000789487537696254</v>
      </c>
      <c r="G26" s="11">
        <f>G12/$D$9-1</f>
        <v>-0.0008004980903388859</v>
      </c>
      <c r="H26" s="11">
        <f>H12/$E9-1</f>
        <v>-8.174364620516794E-05</v>
      </c>
      <c r="I26" s="11">
        <f>I12/$E9-1</f>
        <v>-7.054530312389229E-05</v>
      </c>
    </row>
    <row r="27" spans="1:9" ht="15.75">
      <c r="A27" t="s">
        <v>54</v>
      </c>
      <c r="B27" s="11">
        <f>B13/B$9</f>
        <v>-0.0008468565054965284</v>
      </c>
      <c r="C27" s="11">
        <f>C13/C$9</f>
        <v>-0.0008404418083043461</v>
      </c>
      <c r="D27" s="11">
        <f>D13/D$9</f>
        <v>-0.0008468565054965284</v>
      </c>
      <c r="E27" s="11">
        <f>E13/E$9</f>
        <v>-0.0008533412694478994</v>
      </c>
      <c r="F27" s="11">
        <f aca="true" t="shared" si="1" ref="F27:G32">F13/$D$9</f>
        <v>-0.002601600579766104</v>
      </c>
      <c r="G27" s="11">
        <f t="shared" si="1"/>
        <v>-0.0026627736501702573</v>
      </c>
      <c r="H27" s="11">
        <f aca="true" t="shared" si="2" ref="H27:I32">H13/$E$9</f>
        <v>-0.001084907989830826</v>
      </c>
      <c r="I27" s="11">
        <f t="shared" si="2"/>
        <v>-0.001093140961615732</v>
      </c>
    </row>
    <row r="28" spans="1:9" ht="15.75">
      <c r="A28" t="s">
        <v>55</v>
      </c>
      <c r="B28" s="11">
        <f>B14/B$9</f>
        <v>-0.0008038773482828731</v>
      </c>
      <c r="C28" s="11">
        <f aca="true" t="shared" si="3" ref="C28:E30">C14/C$9</f>
        <v>-0.000803169886714798</v>
      </c>
      <c r="D28" s="11">
        <f t="shared" si="3"/>
        <v>-0.0008038773482828731</v>
      </c>
      <c r="E28" s="11">
        <f t="shared" si="3"/>
        <v>-0.0007926174720823906</v>
      </c>
      <c r="F28" s="11">
        <f t="shared" si="1"/>
        <v>-0.001352161867827909</v>
      </c>
      <c r="G28" s="11">
        <f t="shared" si="1"/>
        <v>-0.0013492017192518705</v>
      </c>
      <c r="H28" s="11">
        <f t="shared" si="2"/>
        <v>-0.0008733030979975024</v>
      </c>
      <c r="I28" s="11">
        <f t="shared" si="2"/>
        <v>-0.00087574546287959</v>
      </c>
    </row>
    <row r="29" spans="1:9" ht="15.75">
      <c r="A29" t="s">
        <v>56</v>
      </c>
      <c r="B29" s="11">
        <f>B15/B$9</f>
        <v>-0.00017366201645927006</v>
      </c>
      <c r="C29" s="11">
        <f t="shared" si="3"/>
        <v>-0.00017369991211065665</v>
      </c>
      <c r="D29" s="11">
        <f t="shared" si="3"/>
        <v>-0.00017366201645927006</v>
      </c>
      <c r="E29" s="11">
        <f t="shared" si="3"/>
        <v>-0.0001639179677528676</v>
      </c>
      <c r="F29" s="11">
        <f t="shared" si="1"/>
        <v>-0.0005131537562586621</v>
      </c>
      <c r="G29" s="11">
        <f t="shared" si="1"/>
        <v>-0.0005165359260168252</v>
      </c>
      <c r="H29" s="11">
        <f t="shared" si="2"/>
        <v>-0.00021417788319783436</v>
      </c>
      <c r="I29" s="11">
        <f t="shared" si="2"/>
        <v>-0.00021459753954079143</v>
      </c>
    </row>
    <row r="30" spans="1:9" ht="15.75">
      <c r="A30" t="s">
        <v>57</v>
      </c>
      <c r="B30" s="11">
        <f>B16/B$9</f>
        <v>3.039252546432274E-05</v>
      </c>
      <c r="C30" s="11">
        <f t="shared" si="3"/>
        <v>3.0390124040218793E-05</v>
      </c>
      <c r="D30" s="11">
        <f t="shared" si="3"/>
        <v>3.039252546432274E-05</v>
      </c>
      <c r="E30" s="11">
        <f t="shared" si="3"/>
        <v>2.9307878100443712E-05</v>
      </c>
      <c r="F30" s="11">
        <f t="shared" si="1"/>
        <v>-9.593081496793863E-05</v>
      </c>
      <c r="G30" s="11">
        <f t="shared" si="1"/>
        <v>-9.168790200727653E-05</v>
      </c>
      <c r="H30" s="11">
        <f t="shared" si="2"/>
        <v>8.796767694674583E-06</v>
      </c>
      <c r="I30" s="11">
        <f t="shared" si="2"/>
        <v>9.328532589596312E-06</v>
      </c>
    </row>
    <row r="31" spans="1:9" s="9" customFormat="1" ht="15.75">
      <c r="A31" t="s">
        <v>58</v>
      </c>
      <c r="B31" s="11">
        <f>B17/B$9</f>
        <v>-0.0003360278659403293</v>
      </c>
      <c r="C31" s="11">
        <f>C17/C$9</f>
        <v>-0.0003362154961260766</v>
      </c>
      <c r="D31" s="11">
        <f>D17/D$9</f>
        <v>-0.0003360278659403293</v>
      </c>
      <c r="E31" s="11">
        <f>E17/E$9</f>
        <v>-0.00033635193133589114</v>
      </c>
      <c r="F31" s="11">
        <f t="shared" si="1"/>
        <v>-0.0004330997381803153</v>
      </c>
      <c r="G31" s="11">
        <f t="shared" si="1"/>
        <v>-0.00044089412939708777</v>
      </c>
      <c r="H31" s="11">
        <f t="shared" si="2"/>
        <v>-0.0003512255831285795</v>
      </c>
      <c r="I31" s="11">
        <f t="shared" si="2"/>
        <v>-0.0003527655742642728</v>
      </c>
    </row>
    <row r="32" spans="1:9" ht="15.75">
      <c r="A32" t="s">
        <v>59</v>
      </c>
      <c r="B32" s="11">
        <f>B18/B$9</f>
        <v>-0.00024557332583806244</v>
      </c>
      <c r="C32" s="11">
        <f>C18/C$9</f>
        <v>-0.0002457042616791682</v>
      </c>
      <c r="D32" s="11">
        <f>D18/D$9</f>
        <v>-0.00024557332583806244</v>
      </c>
      <c r="E32" s="11">
        <f>E18/E$9</f>
        <v>-0.00024594163926475426</v>
      </c>
      <c r="F32" s="11">
        <f t="shared" si="1"/>
        <v>-0.00026692639759332617</v>
      </c>
      <c r="G32" s="11">
        <f t="shared" si="1"/>
        <v>-0.0002606030802128216</v>
      </c>
      <c r="H32" s="11">
        <f t="shared" si="2"/>
        <v>-0.00025005762467260014</v>
      </c>
      <c r="I32" s="11">
        <f t="shared" si="2"/>
        <v>-0.0002490401394665993</v>
      </c>
    </row>
    <row r="34" ht="12.75">
      <c r="A34" s="7" t="s">
        <v>61</v>
      </c>
    </row>
    <row r="35" ht="14.25">
      <c r="A35" s="13" t="s">
        <v>62</v>
      </c>
    </row>
    <row r="36" spans="1:17" ht="12.75">
      <c r="A36" t="str">
        <f>A22</f>
        <v>Case </v>
      </c>
      <c r="B36" s="50">
        <f>F7</f>
        <v>1</v>
      </c>
      <c r="C36" s="52"/>
      <c r="D36" s="52"/>
      <c r="E36" s="50">
        <v>2</v>
      </c>
      <c r="F36" s="52">
        <f>G7</f>
        <v>2</v>
      </c>
      <c r="G36" s="52"/>
      <c r="I36" s="50">
        <v>3</v>
      </c>
      <c r="J36" s="52">
        <f>H7</f>
        <v>3</v>
      </c>
      <c r="K36" s="52"/>
      <c r="L36" s="50">
        <v>4</v>
      </c>
      <c r="M36" s="52">
        <f>I7</f>
        <v>4</v>
      </c>
      <c r="N36" s="52"/>
      <c r="O36" s="8"/>
      <c r="P36" s="8"/>
      <c r="Q36" s="8"/>
    </row>
    <row r="37" spans="1:17" ht="12.75">
      <c r="A37" t="s">
        <v>84</v>
      </c>
      <c r="B37" s="50">
        <f>F8</f>
        <v>1</v>
      </c>
      <c r="C37" s="52"/>
      <c r="D37" s="52"/>
      <c r="E37" s="50">
        <v>2</v>
      </c>
      <c r="F37" s="52">
        <f>G8</f>
        <v>2</v>
      </c>
      <c r="G37" s="52"/>
      <c r="I37" s="50">
        <v>1</v>
      </c>
      <c r="J37" s="52">
        <f>H8</f>
        <v>1</v>
      </c>
      <c r="K37" s="52"/>
      <c r="L37" s="50">
        <v>2</v>
      </c>
      <c r="M37" s="52">
        <f>I8</f>
        <v>2</v>
      </c>
      <c r="N37" s="52"/>
      <c r="O37" s="8"/>
      <c r="P37" s="8"/>
      <c r="Q37" s="8"/>
    </row>
    <row r="38" spans="1:17" ht="12.75">
      <c r="A38" s="9" t="s">
        <v>85</v>
      </c>
      <c r="B38" s="51">
        <f>F24</f>
        <v>-0.499635714478334</v>
      </c>
      <c r="C38" s="52"/>
      <c r="D38" s="52"/>
      <c r="E38" s="51">
        <f>G24</f>
        <v>-0.499630400775834</v>
      </c>
      <c r="F38" s="52">
        <f>G9</f>
        <v>-0.499630400775834</v>
      </c>
      <c r="G38" s="52"/>
      <c r="H38" s="8" t="s">
        <v>81</v>
      </c>
      <c r="I38" s="51">
        <f>H24</f>
        <v>-1.997927658425</v>
      </c>
      <c r="J38" s="52">
        <f>H9</f>
        <v>-1.997927658425</v>
      </c>
      <c r="K38" s="52"/>
      <c r="L38" s="51">
        <f>I24</f>
        <v>-1.9979517157</v>
      </c>
      <c r="M38" s="52">
        <f>I9</f>
        <v>-1.9979517157</v>
      </c>
      <c r="N38" s="52"/>
      <c r="O38" s="8"/>
      <c r="P38" s="8"/>
      <c r="Q38" s="8"/>
    </row>
    <row r="39" spans="2:18" ht="12.75">
      <c r="B39" s="8" t="s">
        <v>82</v>
      </c>
      <c r="C39" s="8" t="s">
        <v>83</v>
      </c>
      <c r="D39" s="8" t="s">
        <v>81</v>
      </c>
      <c r="E39" s="8" t="s">
        <v>82</v>
      </c>
      <c r="F39" s="8" t="s">
        <v>83</v>
      </c>
      <c r="G39" s="8" t="s">
        <v>81</v>
      </c>
      <c r="H39" s="8" t="s">
        <v>107</v>
      </c>
      <c r="I39" s="8" t="s">
        <v>82</v>
      </c>
      <c r="J39" s="8" t="s">
        <v>83</v>
      </c>
      <c r="K39" s="8" t="s">
        <v>81</v>
      </c>
      <c r="L39" s="8" t="s">
        <v>82</v>
      </c>
      <c r="M39" s="8" t="s">
        <v>83</v>
      </c>
      <c r="N39" s="8" t="s">
        <v>81</v>
      </c>
      <c r="O39" s="8"/>
      <c r="P39" s="8"/>
      <c r="Q39" s="8"/>
      <c r="R39" s="8"/>
    </row>
    <row r="40" spans="1:18" ht="15.75">
      <c r="A40" t="s">
        <v>53</v>
      </c>
      <c r="B40" s="47">
        <f>D26*10000</f>
        <v>0.012821526860218313</v>
      </c>
      <c r="C40" s="47">
        <f>F26*10000</f>
        <v>-7.89487537696254</v>
      </c>
      <c r="D40" s="47">
        <f>C40-B40</f>
        <v>-7.9076969038227585</v>
      </c>
      <c r="E40" s="47">
        <f>D26*10000</f>
        <v>0.012821526860218313</v>
      </c>
      <c r="F40" s="47">
        <f>G26*10000</f>
        <v>-8.004980903388859</v>
      </c>
      <c r="G40" s="47">
        <f>F40-E40</f>
        <v>-8.017802430249077</v>
      </c>
      <c r="H40" s="49">
        <f>(G40-D40)/D40</f>
        <v>0.01392384252526054</v>
      </c>
      <c r="I40" s="47">
        <f>E26*10000</f>
        <v>0.012992622087093508</v>
      </c>
      <c r="J40" s="47">
        <f>H26*10000</f>
        <v>-0.8174364620516794</v>
      </c>
      <c r="K40" s="47">
        <f>J40-I40</f>
        <v>-0.8304290841387729</v>
      </c>
      <c r="L40" s="47">
        <f aca="true" t="shared" si="4" ref="L40:L46">E26*10000</f>
        <v>0.012992622087093508</v>
      </c>
      <c r="M40" s="47">
        <f>I26*10000</f>
        <v>-0.7054530312389229</v>
      </c>
      <c r="N40" s="47">
        <f>M40-L40</f>
        <v>-0.7184456533260164</v>
      </c>
      <c r="O40" s="8"/>
      <c r="P40" s="8"/>
      <c r="Q40" s="8"/>
      <c r="R40" s="8"/>
    </row>
    <row r="41" spans="1:18" ht="15.75">
      <c r="A41" t="s">
        <v>54</v>
      </c>
      <c r="B41" s="47">
        <f aca="true" t="shared" si="5" ref="B41:B46">D27*10000</f>
        <v>-8.468565054965284</v>
      </c>
      <c r="C41" s="47">
        <f aca="true" t="shared" si="6" ref="C41:C46">F27*10000</f>
        <v>-26.01600579766104</v>
      </c>
      <c r="D41" s="47">
        <f aca="true" t="shared" si="7" ref="D41:D46">C41-B41</f>
        <v>-17.547440742695755</v>
      </c>
      <c r="E41" s="47">
        <f aca="true" t="shared" si="8" ref="E41:E46">D27*10000</f>
        <v>-8.468565054965284</v>
      </c>
      <c r="F41" s="47">
        <f aca="true" t="shared" si="9" ref="F41:F46">G27*10000</f>
        <v>-26.62773650170257</v>
      </c>
      <c r="G41" s="47">
        <f aca="true" t="shared" si="10" ref="G41:G46">F41-E41</f>
        <v>-18.15917144673729</v>
      </c>
      <c r="H41" s="49">
        <f aca="true" t="shared" si="11" ref="H41:H46">(G41-D41)/D41</f>
        <v>0.034861534112669464</v>
      </c>
      <c r="I41" s="47">
        <f aca="true" t="shared" si="12" ref="I41:I46">E27*10000</f>
        <v>-8.533412694478994</v>
      </c>
      <c r="J41" s="47">
        <f aca="true" t="shared" si="13" ref="J41:J46">H27*10000</f>
        <v>-10.84907989830826</v>
      </c>
      <c r="K41" s="47">
        <f aca="true" t="shared" si="14" ref="K41:K46">J41-I41</f>
        <v>-2.315667203829266</v>
      </c>
      <c r="L41" s="47">
        <f t="shared" si="4"/>
        <v>-8.533412694478994</v>
      </c>
      <c r="M41" s="47">
        <f aca="true" t="shared" si="15" ref="M41:M46">I27*10000</f>
        <v>-10.93140961615732</v>
      </c>
      <c r="N41" s="47">
        <f aca="true" t="shared" si="16" ref="N41:N46">M41-L41</f>
        <v>-2.3979969216783257</v>
      </c>
      <c r="O41" s="8"/>
      <c r="P41" s="8"/>
      <c r="Q41" s="8"/>
      <c r="R41" s="8"/>
    </row>
    <row r="42" spans="1:18" ht="15.75">
      <c r="A42" t="s">
        <v>55</v>
      </c>
      <c r="B42" s="47">
        <f t="shared" si="5"/>
        <v>-8.03877348282873</v>
      </c>
      <c r="C42" s="47">
        <f t="shared" si="6"/>
        <v>-13.521618678279092</v>
      </c>
      <c r="D42" s="47">
        <f t="shared" si="7"/>
        <v>-5.482845195450361</v>
      </c>
      <c r="E42" s="47">
        <f t="shared" si="8"/>
        <v>-8.03877348282873</v>
      </c>
      <c r="F42" s="47">
        <f t="shared" si="9"/>
        <v>-13.492017192518706</v>
      </c>
      <c r="G42" s="47">
        <f t="shared" si="10"/>
        <v>-5.453243709689975</v>
      </c>
      <c r="H42" s="49">
        <f t="shared" si="11"/>
        <v>-0.00539892787506554</v>
      </c>
      <c r="I42" s="47">
        <f t="shared" si="12"/>
        <v>-7.926174720823906</v>
      </c>
      <c r="J42" s="47">
        <f t="shared" si="13"/>
        <v>-8.733030979975025</v>
      </c>
      <c r="K42" s="47">
        <f t="shared" si="14"/>
        <v>-0.806856259151119</v>
      </c>
      <c r="L42" s="47">
        <f t="shared" si="4"/>
        <v>-7.926174720823906</v>
      </c>
      <c r="M42" s="47">
        <f t="shared" si="15"/>
        <v>-8.7574546287959</v>
      </c>
      <c r="N42" s="47">
        <f t="shared" si="16"/>
        <v>-0.8312799079719939</v>
      </c>
      <c r="O42" s="8"/>
      <c r="P42" s="8"/>
      <c r="Q42" s="8"/>
      <c r="R42" s="8"/>
    </row>
    <row r="43" spans="1:18" ht="15.75">
      <c r="A43" t="s">
        <v>56</v>
      </c>
      <c r="B43" s="47">
        <f t="shared" si="5"/>
        <v>-1.7366201645927006</v>
      </c>
      <c r="C43" s="47">
        <f t="shared" si="6"/>
        <v>-5.131537562586621</v>
      </c>
      <c r="D43" s="47">
        <f t="shared" si="7"/>
        <v>-3.39491739799392</v>
      </c>
      <c r="E43" s="47">
        <f t="shared" si="8"/>
        <v>-1.7366201645927006</v>
      </c>
      <c r="F43" s="47">
        <f t="shared" si="9"/>
        <v>-5.165359260168252</v>
      </c>
      <c r="G43" s="47">
        <f t="shared" si="10"/>
        <v>-3.4287390955755512</v>
      </c>
      <c r="H43" s="49">
        <f t="shared" si="11"/>
        <v>0.009962450810030518</v>
      </c>
      <c r="I43" s="47">
        <f t="shared" si="12"/>
        <v>-1.6391796775286762</v>
      </c>
      <c r="J43" s="47">
        <f t="shared" si="13"/>
        <v>-2.1417788319783435</v>
      </c>
      <c r="K43" s="47">
        <f t="shared" si="14"/>
        <v>-0.5025991544496673</v>
      </c>
      <c r="L43" s="47">
        <f t="shared" si="4"/>
        <v>-1.6391796775286762</v>
      </c>
      <c r="M43" s="47">
        <f t="shared" si="15"/>
        <v>-2.1459753954079144</v>
      </c>
      <c r="N43" s="47">
        <f t="shared" si="16"/>
        <v>-0.5067957178792382</v>
      </c>
      <c r="O43" s="8"/>
      <c r="P43" s="8"/>
      <c r="Q43" s="8"/>
      <c r="R43" s="8"/>
    </row>
    <row r="44" spans="1:18" ht="15.75">
      <c r="A44" t="s">
        <v>57</v>
      </c>
      <c r="B44" s="47">
        <f t="shared" si="5"/>
        <v>0.3039252546432274</v>
      </c>
      <c r="C44" s="47">
        <f t="shared" si="6"/>
        <v>-0.9593081496793863</v>
      </c>
      <c r="D44" s="47">
        <f t="shared" si="7"/>
        <v>-1.2632334043226137</v>
      </c>
      <c r="E44" s="47">
        <f t="shared" si="8"/>
        <v>0.3039252546432274</v>
      </c>
      <c r="F44" s="47">
        <f t="shared" si="9"/>
        <v>-0.9168790200727653</v>
      </c>
      <c r="G44" s="47">
        <f t="shared" si="10"/>
        <v>-1.2208042747159928</v>
      </c>
      <c r="H44" s="49">
        <f t="shared" si="11"/>
        <v>-0.03358771978435187</v>
      </c>
      <c r="I44" s="47">
        <f t="shared" si="12"/>
        <v>0.29307878100443713</v>
      </c>
      <c r="J44" s="47">
        <f t="shared" si="13"/>
        <v>0.08796767694674583</v>
      </c>
      <c r="K44" s="47">
        <f t="shared" si="14"/>
        <v>-0.20511110405769128</v>
      </c>
      <c r="L44" s="47">
        <f t="shared" si="4"/>
        <v>0.29307878100443713</v>
      </c>
      <c r="M44" s="47">
        <f t="shared" si="15"/>
        <v>0.09328532589596313</v>
      </c>
      <c r="N44" s="47">
        <f t="shared" si="16"/>
        <v>-0.19979345510847402</v>
      </c>
      <c r="O44" s="8"/>
      <c r="P44" s="8"/>
      <c r="Q44" s="8"/>
      <c r="R44" s="8"/>
    </row>
    <row r="45" spans="1:18" ht="15.75">
      <c r="A45" t="s">
        <v>58</v>
      </c>
      <c r="B45" s="47">
        <f t="shared" si="5"/>
        <v>-3.360278659403293</v>
      </c>
      <c r="C45" s="47">
        <f t="shared" si="6"/>
        <v>-4.3309973818031535</v>
      </c>
      <c r="D45" s="47">
        <f t="shared" si="7"/>
        <v>-0.9707187223998606</v>
      </c>
      <c r="E45" s="47">
        <f t="shared" si="8"/>
        <v>-3.360278659403293</v>
      </c>
      <c r="F45" s="47">
        <f t="shared" si="9"/>
        <v>-4.408941293970877</v>
      </c>
      <c r="G45" s="47">
        <f t="shared" si="10"/>
        <v>-1.0486626345675845</v>
      </c>
      <c r="H45" s="49">
        <f t="shared" si="11"/>
        <v>0.08029505393181967</v>
      </c>
      <c r="I45" s="47">
        <f t="shared" si="12"/>
        <v>-3.3635193133589114</v>
      </c>
      <c r="J45" s="47">
        <f t="shared" si="13"/>
        <v>-3.512255831285795</v>
      </c>
      <c r="K45" s="47">
        <f t="shared" si="14"/>
        <v>-0.14873651792688358</v>
      </c>
      <c r="L45" s="47">
        <f t="shared" si="4"/>
        <v>-3.3635193133589114</v>
      </c>
      <c r="M45" s="47">
        <f t="shared" si="15"/>
        <v>-3.527655742642728</v>
      </c>
      <c r="N45" s="47">
        <f t="shared" si="16"/>
        <v>-0.16413642928381655</v>
      </c>
      <c r="O45" s="8"/>
      <c r="P45" s="8"/>
      <c r="Q45" s="8"/>
      <c r="R45" s="8"/>
    </row>
    <row r="46" spans="1:18" ht="15.75">
      <c r="A46" t="s">
        <v>59</v>
      </c>
      <c r="B46" s="47">
        <f t="shared" si="5"/>
        <v>-2.4557332583806244</v>
      </c>
      <c r="C46" s="47">
        <f t="shared" si="6"/>
        <v>-2.6692639759332617</v>
      </c>
      <c r="D46" s="47">
        <f t="shared" si="7"/>
        <v>-0.2135307175526373</v>
      </c>
      <c r="E46" s="47">
        <f t="shared" si="8"/>
        <v>-2.4557332583806244</v>
      </c>
      <c r="F46" s="47">
        <f t="shared" si="9"/>
        <v>-2.606030802128216</v>
      </c>
      <c r="G46" s="47">
        <f t="shared" si="10"/>
        <v>-0.15029754374759152</v>
      </c>
      <c r="H46" s="49">
        <f t="shared" si="11"/>
        <v>-0.2961315099288149</v>
      </c>
      <c r="I46" s="47">
        <f t="shared" si="12"/>
        <v>-2.4594163926475425</v>
      </c>
      <c r="J46" s="47">
        <f t="shared" si="13"/>
        <v>-2.5005762467260015</v>
      </c>
      <c r="K46" s="47">
        <f t="shared" si="14"/>
        <v>-0.04115985407845901</v>
      </c>
      <c r="L46" s="47">
        <f t="shared" si="4"/>
        <v>-2.4594163926475425</v>
      </c>
      <c r="M46" s="47">
        <f t="shared" si="15"/>
        <v>-2.490401394665993</v>
      </c>
      <c r="N46" s="47">
        <f t="shared" si="16"/>
        <v>-0.030985002018450558</v>
      </c>
      <c r="O46" s="8"/>
      <c r="P46" s="8"/>
      <c r="Q46" s="8"/>
      <c r="R46" s="8"/>
    </row>
    <row r="49" ht="12.75">
      <c r="A49" s="7" t="s">
        <v>108</v>
      </c>
    </row>
    <row r="50" ht="12.75">
      <c r="A50" t="s">
        <v>87</v>
      </c>
    </row>
    <row r="51" spans="1:7" ht="12.75">
      <c r="A51" t="s">
        <v>45</v>
      </c>
      <c r="B51" s="8">
        <v>1</v>
      </c>
      <c r="C51" s="8">
        <v>2</v>
      </c>
      <c r="D51" s="8" t="s">
        <v>117</v>
      </c>
      <c r="E51" s="8">
        <v>3</v>
      </c>
      <c r="F51" s="8">
        <v>4</v>
      </c>
      <c r="G51" s="8" t="s">
        <v>118</v>
      </c>
    </row>
    <row r="52" spans="1:6" ht="12.75">
      <c r="A52" t="s">
        <v>84</v>
      </c>
      <c r="B52" s="8">
        <v>1</v>
      </c>
      <c r="C52" s="8">
        <v>2</v>
      </c>
      <c r="E52" s="8">
        <v>1</v>
      </c>
      <c r="F52" s="8">
        <v>2</v>
      </c>
    </row>
    <row r="53" spans="1:7" ht="12.75">
      <c r="A53" t="s">
        <v>85</v>
      </c>
      <c r="B53" s="51">
        <f>B38</f>
        <v>-0.499635714478334</v>
      </c>
      <c r="C53" s="50"/>
      <c r="D53" s="8" t="s">
        <v>109</v>
      </c>
      <c r="E53" s="51">
        <f>I38</f>
        <v>-1.997927658425</v>
      </c>
      <c r="F53" s="50"/>
      <c r="G53" s="8" t="s">
        <v>109</v>
      </c>
    </row>
    <row r="54" spans="1:7" ht="12.75">
      <c r="A54" t="s">
        <v>88</v>
      </c>
      <c r="B54" s="47">
        <f>D40</f>
        <v>-7.9076969038227585</v>
      </c>
      <c r="C54" s="47">
        <f>G40</f>
        <v>-8.017802430249077</v>
      </c>
      <c r="D54" s="49">
        <f aca="true" t="shared" si="17" ref="D54:D60">(C54-B54)/B54</f>
        <v>0.01392384252526054</v>
      </c>
      <c r="E54" s="47">
        <f>K40</f>
        <v>-0.8304290841387729</v>
      </c>
      <c r="F54" s="47">
        <f>N40</f>
        <v>-0.7184456533260164</v>
      </c>
      <c r="G54" s="49">
        <f>(F54-E54)/E54</f>
        <v>-0.1348500828687775</v>
      </c>
    </row>
    <row r="55" spans="1:7" ht="12.75">
      <c r="A55" t="s">
        <v>89</v>
      </c>
      <c r="B55" s="47">
        <f aca="true" t="shared" si="18" ref="B55:B60">D41</f>
        <v>-17.547440742695755</v>
      </c>
      <c r="C55" s="47">
        <f aca="true" t="shared" si="19" ref="C55:C60">G41</f>
        <v>-18.15917144673729</v>
      </c>
      <c r="D55" s="49">
        <f t="shared" si="17"/>
        <v>0.034861534112669464</v>
      </c>
      <c r="E55" s="47">
        <f aca="true" t="shared" si="20" ref="E55:E60">K41</f>
        <v>-2.315667203829266</v>
      </c>
      <c r="F55" s="47">
        <f aca="true" t="shared" si="21" ref="F55:F60">N41</f>
        <v>-2.3979969216783257</v>
      </c>
      <c r="G55" s="49">
        <f aca="true" t="shared" si="22" ref="G55:G60">(F55-E55)/E55</f>
        <v>0.035553346229076715</v>
      </c>
    </row>
    <row r="56" spans="1:7" ht="12.75">
      <c r="A56" t="s">
        <v>90</v>
      </c>
      <c r="B56" s="47">
        <f t="shared" si="18"/>
        <v>-5.482845195450361</v>
      </c>
      <c r="C56" s="47">
        <f t="shared" si="19"/>
        <v>-5.453243709689975</v>
      </c>
      <c r="D56" s="49">
        <f t="shared" si="17"/>
        <v>-0.00539892787506554</v>
      </c>
      <c r="E56" s="47">
        <f t="shared" si="20"/>
        <v>-0.806856259151119</v>
      </c>
      <c r="F56" s="47">
        <f t="shared" si="21"/>
        <v>-0.8312799079719939</v>
      </c>
      <c r="G56" s="49">
        <f t="shared" si="22"/>
        <v>0.030270136153582834</v>
      </c>
    </row>
    <row r="57" spans="1:7" ht="12.75">
      <c r="A57" t="s">
        <v>91</v>
      </c>
      <c r="B57" s="47">
        <f t="shared" si="18"/>
        <v>-3.39491739799392</v>
      </c>
      <c r="C57" s="47">
        <f t="shared" si="19"/>
        <v>-3.4287390955755512</v>
      </c>
      <c r="D57" s="49">
        <f t="shared" si="17"/>
        <v>0.009962450810030518</v>
      </c>
      <c r="E57" s="47">
        <f t="shared" si="20"/>
        <v>-0.5025991544496673</v>
      </c>
      <c r="F57" s="47">
        <f t="shared" si="21"/>
        <v>-0.5067957178792382</v>
      </c>
      <c r="G57" s="49">
        <f t="shared" si="22"/>
        <v>0.008349722422764501</v>
      </c>
    </row>
    <row r="58" spans="1:7" ht="12.75">
      <c r="A58" t="s">
        <v>92</v>
      </c>
      <c r="B58" s="47">
        <f t="shared" si="18"/>
        <v>-1.2632334043226137</v>
      </c>
      <c r="C58" s="47">
        <f t="shared" si="19"/>
        <v>-1.2208042747159928</v>
      </c>
      <c r="D58" s="49">
        <f t="shared" si="17"/>
        <v>-0.03358771978435187</v>
      </c>
      <c r="E58" s="47">
        <f t="shared" si="20"/>
        <v>-0.20511110405769128</v>
      </c>
      <c r="F58" s="47">
        <f t="shared" si="21"/>
        <v>-0.19979345510847402</v>
      </c>
      <c r="G58" s="49">
        <f t="shared" si="22"/>
        <v>-0.025925699993899803</v>
      </c>
    </row>
    <row r="59" spans="1:7" ht="12.75">
      <c r="A59" t="s">
        <v>93</v>
      </c>
      <c r="B59" s="47">
        <f t="shared" si="18"/>
        <v>-0.9707187223998606</v>
      </c>
      <c r="C59" s="47">
        <f t="shared" si="19"/>
        <v>-1.0486626345675845</v>
      </c>
      <c r="D59" s="49">
        <f t="shared" si="17"/>
        <v>0.08029505393181967</v>
      </c>
      <c r="E59" s="47">
        <f t="shared" si="20"/>
        <v>-0.14873651792688358</v>
      </c>
      <c r="F59" s="47">
        <f t="shared" si="21"/>
        <v>-0.16413642928381655</v>
      </c>
      <c r="G59" s="49">
        <f t="shared" si="22"/>
        <v>0.10353820011104008</v>
      </c>
    </row>
    <row r="60" spans="1:7" ht="12.75">
      <c r="A60" t="s">
        <v>94</v>
      </c>
      <c r="B60" s="47">
        <f t="shared" si="18"/>
        <v>-0.2135307175526373</v>
      </c>
      <c r="C60" s="47">
        <f t="shared" si="19"/>
        <v>-0.15029754374759152</v>
      </c>
      <c r="D60" s="49">
        <f t="shared" si="17"/>
        <v>-0.2961315099288149</v>
      </c>
      <c r="E60" s="47">
        <f t="shared" si="20"/>
        <v>-0.04115985407845901</v>
      </c>
      <c r="F60" s="47">
        <f t="shared" si="21"/>
        <v>-0.030985002018450558</v>
      </c>
      <c r="G60" s="49">
        <f t="shared" si="22"/>
        <v>-0.24720330739300309</v>
      </c>
    </row>
    <row r="61" spans="1:7" ht="12.75">
      <c r="A61" t="s">
        <v>110</v>
      </c>
      <c r="B61" s="44">
        <f>'[6]case 1'!$H$50</f>
        <v>-7028.004747437729</v>
      </c>
      <c r="C61" s="44">
        <f>'[6]case 2'!$H$50</f>
        <v>-8884.09131490666</v>
      </c>
      <c r="D61" s="49">
        <f aca="true" t="shared" si="23" ref="D61:D68">(C61-B61)/B61</f>
        <v>0.2640986502101644</v>
      </c>
      <c r="E61" s="44">
        <f>'[6]case 3'!$H$58</f>
        <v>-4255.977886194498</v>
      </c>
      <c r="F61" s="44">
        <f>'[6]case 4'!$H$58</f>
        <v>-6005.442534459093</v>
      </c>
      <c r="G61" s="49">
        <f aca="true" t="shared" si="24" ref="G61:G68">(F61-E61)/E61</f>
        <v>0.41106055882938025</v>
      </c>
    </row>
    <row r="62" spans="1:7" ht="12.75">
      <c r="A62" t="s">
        <v>111</v>
      </c>
      <c r="B62" s="44">
        <f>'[6]case 1'!$M$50</f>
        <v>-5731.307255176352</v>
      </c>
      <c r="C62" s="44">
        <f>'[6]case 2'!$M$50</f>
        <v>-6290.696330383907</v>
      </c>
      <c r="D62" s="49">
        <f t="shared" si="23"/>
        <v>0.09760235323317046</v>
      </c>
      <c r="E62" s="44">
        <f>'[6]case 3'!$M$58</f>
        <v>-2905.251331755563</v>
      </c>
      <c r="F62" s="44">
        <f>'[6]case 4'!$M$58</f>
        <v>-3303.9894255812237</v>
      </c>
      <c r="G62" s="49">
        <f t="shared" si="24"/>
        <v>0.13724736633532983</v>
      </c>
    </row>
    <row r="63" spans="1:7" ht="12.75">
      <c r="A63" t="s">
        <v>112</v>
      </c>
      <c r="B63" s="44">
        <f>'[6]case 1'!$H$63</f>
        <v>-7304.3608021781565</v>
      </c>
      <c r="C63" s="44">
        <f>'[6]case 2'!$H$63</f>
        <v>-11011.826457672334</v>
      </c>
      <c r="D63" s="49">
        <f t="shared" si="23"/>
        <v>0.5075688011452848</v>
      </c>
      <c r="E63" s="44">
        <f>'[6]case 3'!$H$78</f>
        <v>-4976.541204878832</v>
      </c>
      <c r="F63" s="44">
        <f>'[6]case 4'!$H$78</f>
        <v>-8243.610997032478</v>
      </c>
      <c r="G63" s="49">
        <f t="shared" si="24"/>
        <v>0.6564940704099308</v>
      </c>
    </row>
    <row r="64" spans="1:7" ht="12.75">
      <c r="A64" t="s">
        <v>113</v>
      </c>
      <c r="B64" s="44">
        <f>'[6]case 1'!$M$63</f>
        <v>-4602.907693300288</v>
      </c>
      <c r="C64" s="44">
        <f>'[6]case 2'!$M$63</f>
        <v>-5608.920239916595</v>
      </c>
      <c r="D64" s="49">
        <f t="shared" si="23"/>
        <v>0.2185602261980178</v>
      </c>
      <c r="E64" s="44">
        <f>'[6]case 3'!$M$78</f>
        <v>-2275.088096000963</v>
      </c>
      <c r="F64" s="44">
        <f>'[6]case 4'!$M$78</f>
        <v>-2840.704779276739</v>
      </c>
      <c r="G64" s="49">
        <f t="shared" si="24"/>
        <v>0.248613090750195</v>
      </c>
    </row>
    <row r="65" spans="1:7" ht="12.75">
      <c r="A65" t="s">
        <v>114</v>
      </c>
      <c r="B65" s="44">
        <f>'[6]case 1'!$H$41</f>
        <v>-8968.997658479719</v>
      </c>
      <c r="C65" s="44">
        <f>'[6]case 2'!$H$41</f>
        <v>-9450.312301083644</v>
      </c>
      <c r="D65" s="49">
        <f t="shared" si="23"/>
        <v>0.05366426226556853</v>
      </c>
      <c r="E65" s="44">
        <f>'[6]case 3'!$H$42</f>
        <v>-6005.565259810118</v>
      </c>
      <c r="F65" s="44">
        <f>'[6]case 4'!$H$42</f>
        <v>-6395.168211620876</v>
      </c>
      <c r="G65" s="49">
        <f t="shared" si="24"/>
        <v>0.06487365218025727</v>
      </c>
    </row>
    <row r="66" spans="1:7" ht="12.75">
      <c r="A66" t="s">
        <v>115</v>
      </c>
      <c r="B66" s="44">
        <f>'[6]case 1'!$M$41</f>
        <v>-8644.823285414373</v>
      </c>
      <c r="C66" s="44">
        <f>'[6]case 2'!$M$41</f>
        <v>-8801.963554952956</v>
      </c>
      <c r="D66" s="49">
        <f t="shared" si="23"/>
        <v>0.01817738366077544</v>
      </c>
      <c r="E66" s="44">
        <f>'[6]case 3'!$M$42</f>
        <v>-5735.419948922331</v>
      </c>
      <c r="F66" s="44">
        <f>'[6]case 4'!$M$42</f>
        <v>-5854.877589845302</v>
      </c>
      <c r="G66" s="49">
        <f t="shared" si="24"/>
        <v>0.020828054787063496</v>
      </c>
    </row>
    <row r="67" spans="1:7" ht="12.75">
      <c r="A67" t="s">
        <v>116</v>
      </c>
      <c r="B67" s="47">
        <f>'[7]Sum''ry'!$H$20</f>
        <v>11.035440027042679</v>
      </c>
      <c r="C67" s="47">
        <f>'[7]Sum''ry'!$I$20</f>
        <v>12.805034663034986</v>
      </c>
      <c r="D67" s="49">
        <f>(C67-B67)/B67</f>
        <v>0.16035560264528304</v>
      </c>
      <c r="E67" s="47">
        <f>'[7]Sum''ry'!$H$22</f>
        <v>29.696702259088685</v>
      </c>
      <c r="F67" s="47">
        <f>'[7]Sum''ry'!$I$22</f>
        <v>35.798953486762535</v>
      </c>
      <c r="G67" s="49">
        <f>(F67-E67)/E67</f>
        <v>0.2054858204266184</v>
      </c>
    </row>
    <row r="68" spans="2:7" ht="18.75" customHeight="1">
      <c r="B68" s="14"/>
      <c r="C68" s="14"/>
      <c r="D68" s="49"/>
      <c r="E68" s="47"/>
      <c r="F68" s="47"/>
      <c r="G68" s="49"/>
    </row>
    <row r="69" spans="2:7" ht="12.75">
      <c r="B69" s="14"/>
      <c r="C69" s="14"/>
      <c r="D69" s="49"/>
      <c r="E69" s="47"/>
      <c r="F69" s="47"/>
      <c r="G69" s="49"/>
    </row>
    <row r="70" spans="2:7" ht="12.75">
      <c r="B70" s="14"/>
      <c r="C70" s="14"/>
      <c r="D70" s="49"/>
      <c r="E70" s="47"/>
      <c r="F70" s="47"/>
      <c r="G70" s="49"/>
    </row>
    <row r="71" spans="2:7" ht="12.75">
      <c r="B71" s="14"/>
      <c r="C71" s="14"/>
      <c r="D71" s="49"/>
      <c r="E71" s="47"/>
      <c r="F71" s="47"/>
      <c r="G71" s="49"/>
    </row>
    <row r="72" spans="2:7" ht="12.75">
      <c r="B72" s="14"/>
      <c r="C72" s="14"/>
      <c r="D72" s="49"/>
      <c r="E72" s="47"/>
      <c r="F72" s="47"/>
      <c r="G72" s="49"/>
    </row>
    <row r="73" spans="2:7" ht="12.75">
      <c r="B73" s="14"/>
      <c r="C73" s="14"/>
      <c r="D73" s="49"/>
      <c r="E73" s="47"/>
      <c r="F73" s="47"/>
      <c r="G73" s="49"/>
    </row>
    <row r="74" spans="2:7" ht="12.75">
      <c r="B74" s="14"/>
      <c r="C74" s="14"/>
      <c r="D74" s="49"/>
      <c r="E74" s="47"/>
      <c r="F74" s="47"/>
      <c r="G74" s="49"/>
    </row>
  </sheetData>
  <mergeCells count="14">
    <mergeCell ref="E53:F53"/>
    <mergeCell ref="B36:D36"/>
    <mergeCell ref="B37:D37"/>
    <mergeCell ref="B38:D38"/>
    <mergeCell ref="B53:C53"/>
    <mergeCell ref="E38:G38"/>
    <mergeCell ref="I38:K38"/>
    <mergeCell ref="L38:N38"/>
    <mergeCell ref="E36:G36"/>
    <mergeCell ref="I36:K36"/>
    <mergeCell ref="L36:N36"/>
    <mergeCell ref="E37:G37"/>
    <mergeCell ref="I37:K37"/>
    <mergeCell ref="L37:N37"/>
  </mergeCells>
  <printOptions/>
  <pageMargins left="0.63" right="0.56" top="1" bottom="0.58" header="0.54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K20" sqref="K20"/>
    </sheetView>
  </sheetViews>
  <sheetFormatPr defaultColWidth="9.140625" defaultRowHeight="12.75"/>
  <cols>
    <col min="1" max="1" width="8.28125" style="0" customWidth="1"/>
    <col min="2" max="2" width="5.8515625" style="8" customWidth="1"/>
    <col min="3" max="3" width="5.28125" style="8" customWidth="1"/>
    <col min="4" max="4" width="10.57421875" style="0" customWidth="1"/>
    <col min="5" max="8" width="9.140625" style="8" customWidth="1"/>
  </cols>
  <sheetData>
    <row r="1" spans="1:3" ht="12.75">
      <c r="A1" s="7" t="s">
        <v>63</v>
      </c>
      <c r="B1" s="15"/>
      <c r="C1" s="15"/>
    </row>
    <row r="2" ht="12.75">
      <c r="A2" t="s">
        <v>76</v>
      </c>
    </row>
    <row r="3" spans="4:8" ht="12.75">
      <c r="D3" s="13"/>
      <c r="E3" s="36"/>
      <c r="F3" s="36"/>
      <c r="G3" s="36"/>
      <c r="H3" s="36"/>
    </row>
    <row r="4" spans="1:8" ht="12.75">
      <c r="A4" s="16"/>
      <c r="B4" s="17"/>
      <c r="C4" s="17"/>
      <c r="D4" s="33" t="str">
        <f>'sum''ry'!A36</f>
        <v>Case </v>
      </c>
      <c r="E4" s="18">
        <f>'sum''ry'!B36</f>
        <v>1</v>
      </c>
      <c r="F4" s="18">
        <f>'sum''ry'!F36</f>
        <v>2</v>
      </c>
      <c r="G4" s="18">
        <f>'sum''ry'!J36</f>
        <v>3</v>
      </c>
      <c r="H4" s="37">
        <f>'sum''ry'!M36</f>
        <v>4</v>
      </c>
    </row>
    <row r="5" spans="1:8" ht="12.75">
      <c r="A5" s="21"/>
      <c r="B5" s="22"/>
      <c r="C5" s="22"/>
      <c r="D5" s="34" t="str">
        <f>'sum''ry'!A37</f>
        <v>dB/dt</v>
      </c>
      <c r="E5" s="23">
        <f>'sum''ry'!B37</f>
        <v>1</v>
      </c>
      <c r="F5" s="23">
        <f>'sum''ry'!F37</f>
        <v>2</v>
      </c>
      <c r="G5" s="23">
        <f>'sum''ry'!J37</f>
        <v>1</v>
      </c>
      <c r="H5" s="38">
        <f>'sum''ry'!M37</f>
        <v>2</v>
      </c>
    </row>
    <row r="6" spans="1:8" ht="12.75">
      <c r="A6" s="21" t="s">
        <v>64</v>
      </c>
      <c r="B6" s="22" t="s">
        <v>69</v>
      </c>
      <c r="C6" s="22" t="s">
        <v>70</v>
      </c>
      <c r="D6" s="34" t="str">
        <f>'sum''ry'!A38</f>
        <v>Ba</v>
      </c>
      <c r="E6" s="24">
        <f>'sum''ry'!B38</f>
        <v>-0.499635714478334</v>
      </c>
      <c r="F6" s="24">
        <f>'sum''ry'!F38</f>
        <v>-0.499630400775834</v>
      </c>
      <c r="G6" s="24">
        <f>'sum''ry'!J38</f>
        <v>-1.997927658425</v>
      </c>
      <c r="H6" s="25">
        <f>'sum''ry'!M38</f>
        <v>-1.9979517157</v>
      </c>
    </row>
    <row r="7" spans="1:8" ht="12.75">
      <c r="A7" s="21"/>
      <c r="B7" s="22"/>
      <c r="C7" s="22"/>
      <c r="D7" s="34">
        <f>'sum''ry'!A39</f>
        <v>0</v>
      </c>
      <c r="E7" s="24"/>
      <c r="F7" s="24"/>
      <c r="G7" s="24"/>
      <c r="H7" s="25"/>
    </row>
    <row r="8" spans="1:8" ht="12.75">
      <c r="A8" s="16" t="s">
        <v>86</v>
      </c>
      <c r="B8" s="17">
        <v>1</v>
      </c>
      <c r="C8" s="17">
        <v>1</v>
      </c>
      <c r="D8" s="18" t="str">
        <f>'sum''ry'!A40</f>
        <v>A1/Ba-1</v>
      </c>
      <c r="E8" s="19">
        <f>'sum''ry'!D40</f>
        <v>-7.9076969038227585</v>
      </c>
      <c r="F8" s="19">
        <f>'sum''ry'!G40</f>
        <v>-8.017802430249077</v>
      </c>
      <c r="G8" s="19">
        <f>'sum''ry'!K40</f>
        <v>-0.8304290841387729</v>
      </c>
      <c r="H8" s="20">
        <f>'sum''ry'!N40</f>
        <v>-0.7184456533260164</v>
      </c>
    </row>
    <row r="9" spans="1:8" ht="12.75">
      <c r="A9" s="21" t="s">
        <v>65</v>
      </c>
      <c r="B9" s="22">
        <v>0</v>
      </c>
      <c r="C9" s="22">
        <v>1</v>
      </c>
      <c r="D9" s="23"/>
      <c r="E9" s="24">
        <f>'[2]Review'!B$36</f>
        <v>6.341722793690806</v>
      </c>
      <c r="F9" s="24">
        <f>'[2]Review'!C$36</f>
        <v>8.00220731235148</v>
      </c>
      <c r="G9" s="24">
        <f>'[2]Review'!D$36</f>
        <v>0.49828282359898957</v>
      </c>
      <c r="H9" s="25">
        <f>'[2]Review'!E$36</f>
        <v>0.7788546907246149</v>
      </c>
    </row>
    <row r="10" spans="1:8" ht="12.75">
      <c r="A10" s="21" t="s">
        <v>66</v>
      </c>
      <c r="B10" s="22">
        <v>1</v>
      </c>
      <c r="C10" s="22">
        <v>0</v>
      </c>
      <c r="D10" s="23"/>
      <c r="E10" s="24">
        <f>'[3]Review'!B$36</f>
        <v>-14.254725565531496</v>
      </c>
      <c r="F10" s="24">
        <f>'[3]Review'!C$36</f>
        <v>-16.02481566311729</v>
      </c>
      <c r="G10" s="24">
        <f>'[3]Review'!D$36</f>
        <v>-1.6403394479157893</v>
      </c>
      <c r="H10" s="25">
        <f>'[3]Review'!E$36</f>
        <v>-1.8094533150253393</v>
      </c>
    </row>
    <row r="11" spans="1:11" ht="12.75">
      <c r="A11" s="21" t="s">
        <v>67</v>
      </c>
      <c r="B11" s="22">
        <v>1</v>
      </c>
      <c r="C11" s="22">
        <v>2</v>
      </c>
      <c r="D11" s="23"/>
      <c r="E11" s="24">
        <f>'[4]Review'!B$36</f>
        <v>-1.580480446455539</v>
      </c>
      <c r="F11" s="24">
        <f>'[4]Review'!C$36</f>
        <v>-0.008200417401370503</v>
      </c>
      <c r="G11" s="24">
        <f>'[4]Review'!D$36</f>
        <v>-0.023522792997632862</v>
      </c>
      <c r="H11" s="25">
        <f>'[4]Review'!E$36</f>
        <v>0.369608141049238</v>
      </c>
      <c r="K11" s="35"/>
    </row>
    <row r="12" spans="1:8" ht="12.75">
      <c r="A12" s="21" t="s">
        <v>68</v>
      </c>
      <c r="B12" s="22">
        <v>2</v>
      </c>
      <c r="C12" s="22">
        <v>1</v>
      </c>
      <c r="D12" s="23"/>
      <c r="E12" s="24">
        <f>'[5]Review'!B$36</f>
        <v>-21.99231940905791</v>
      </c>
      <c r="F12" s="24">
        <f>'[5]Review'!C$36</f>
        <v>-23.904216724631954</v>
      </c>
      <c r="G12" s="24">
        <f>'[5]Review'!D$36</f>
        <v>-2.1546377901524107</v>
      </c>
      <c r="H12" s="25">
        <f>'[5]Review'!E$36</f>
        <v>-2.210642056886463</v>
      </c>
    </row>
    <row r="13" spans="1:8" ht="17.25" customHeight="1">
      <c r="A13" s="21" t="s">
        <v>73</v>
      </c>
      <c r="B13" s="22" t="s">
        <v>71</v>
      </c>
      <c r="C13" s="22" t="s">
        <v>71</v>
      </c>
      <c r="D13" s="23"/>
      <c r="E13" s="24">
        <f>E9+E10</f>
        <v>-7.91300277184069</v>
      </c>
      <c r="F13" s="24">
        <f>F9+F10</f>
        <v>-8.022608350765811</v>
      </c>
      <c r="G13" s="24">
        <f>G9+G10</f>
        <v>-1.1420566243167998</v>
      </c>
      <c r="H13" s="25">
        <f>H9+H10</f>
        <v>-1.0305986243007244</v>
      </c>
    </row>
    <row r="14" spans="1:8" ht="12.75">
      <c r="A14" s="21" t="s">
        <v>74</v>
      </c>
      <c r="B14" s="22" t="s">
        <v>71</v>
      </c>
      <c r="C14" s="22" t="s">
        <v>72</v>
      </c>
      <c r="D14" s="23"/>
      <c r="E14" s="24">
        <f>E8+E9</f>
        <v>-1.5659741101319522</v>
      </c>
      <c r="F14" s="24">
        <f>F8+F9</f>
        <v>-0.015595117897596822</v>
      </c>
      <c r="G14" s="24">
        <f>G8+G9</f>
        <v>-0.33214626053978336</v>
      </c>
      <c r="H14" s="25">
        <f>H8+H9</f>
        <v>0.060409037398598486</v>
      </c>
    </row>
    <row r="15" spans="1:8" ht="12.75">
      <c r="A15" s="21" t="s">
        <v>75</v>
      </c>
      <c r="B15" s="22" t="s">
        <v>72</v>
      </c>
      <c r="C15" s="22" t="s">
        <v>71</v>
      </c>
      <c r="D15" s="23"/>
      <c r="E15" s="24">
        <f>E8+E10</f>
        <v>-22.162422469354254</v>
      </c>
      <c r="F15" s="24">
        <f>F8+F10</f>
        <v>-24.042618093366368</v>
      </c>
      <c r="G15" s="24">
        <f>G8+G10</f>
        <v>-2.4707685320545623</v>
      </c>
      <c r="H15" s="25">
        <f>H8+H10</f>
        <v>-2.527898968351356</v>
      </c>
    </row>
    <row r="16" spans="1:8" ht="12.75">
      <c r="A16" s="21" t="s">
        <v>78</v>
      </c>
      <c r="B16" s="22">
        <v>1</v>
      </c>
      <c r="C16" s="22">
        <v>2</v>
      </c>
      <c r="D16" s="23"/>
      <c r="E16" s="24">
        <f>2*E9+E10</f>
        <v>-1.5712799781498834</v>
      </c>
      <c r="F16" s="24">
        <f>2*F9+F10</f>
        <v>-0.02040103841433094</v>
      </c>
      <c r="G16" s="24">
        <f>2*G9+G10</f>
        <v>-0.6437738007178102</v>
      </c>
      <c r="H16" s="25">
        <f>2*H9+H10</f>
        <v>-0.2517439335761096</v>
      </c>
    </row>
    <row r="17" spans="1:8" ht="12.75">
      <c r="A17" s="26" t="s">
        <v>77</v>
      </c>
      <c r="B17" s="27">
        <v>2</v>
      </c>
      <c r="C17" s="27">
        <v>1</v>
      </c>
      <c r="D17" s="28"/>
      <c r="E17" s="29">
        <f>E9+2*E10</f>
        <v>-22.167728337372186</v>
      </c>
      <c r="F17" s="29">
        <f>F9+2*F10</f>
        <v>-24.047424013883102</v>
      </c>
      <c r="G17" s="29">
        <f>G9+2*G10</f>
        <v>-2.782396072232589</v>
      </c>
      <c r="H17" s="30">
        <f>H9+2*H10</f>
        <v>-2.840051939326064</v>
      </c>
    </row>
    <row r="18" spans="1:8" ht="19.5" customHeight="1">
      <c r="A18" s="16" t="s">
        <v>86</v>
      </c>
      <c r="B18" s="22">
        <v>1</v>
      </c>
      <c r="C18" s="22">
        <v>1</v>
      </c>
      <c r="D18" s="23" t="str">
        <f>'sum''ry'!A41</f>
        <v>A3/Ba</v>
      </c>
      <c r="E18" s="24">
        <f>'sum''ry'!D41</f>
        <v>-17.547440742695755</v>
      </c>
      <c r="F18" s="24">
        <f>'sum''ry'!G41</f>
        <v>-18.15917144673729</v>
      </c>
      <c r="G18" s="24">
        <f>'sum''ry'!K41</f>
        <v>-2.315667203829266</v>
      </c>
      <c r="H18" s="25">
        <f>'sum''ry'!N41</f>
        <v>-2.3979969216783257</v>
      </c>
    </row>
    <row r="19" spans="1:8" ht="12.75">
      <c r="A19" s="21" t="s">
        <v>65</v>
      </c>
      <c r="B19" s="22">
        <v>0</v>
      </c>
      <c r="C19" s="22">
        <v>1</v>
      </c>
      <c r="D19" s="23"/>
      <c r="E19" s="24">
        <f>'[2]Review'!B$37</f>
        <v>-0.27357392491277777</v>
      </c>
      <c r="F19" s="24">
        <f>'[2]Review'!C$37</f>
        <v>0.370598863482152</v>
      </c>
      <c r="G19" s="24">
        <f>'[2]Review'!D$37</f>
        <v>0.053852181417488265</v>
      </c>
      <c r="H19" s="25">
        <f>'[2]Review'!E$37</f>
        <v>0.21520853168699067</v>
      </c>
    </row>
    <row r="20" spans="1:8" ht="12.75">
      <c r="A20" s="21" t="s">
        <v>66</v>
      </c>
      <c r="B20" s="22">
        <v>1</v>
      </c>
      <c r="C20" s="22">
        <v>0</v>
      </c>
      <c r="D20" s="23"/>
      <c r="E20" s="24">
        <f>'[3]Review'!B$37</f>
        <v>-17.297000417321243</v>
      </c>
      <c r="F20" s="24">
        <f>'[3]Review'!C$37</f>
        <v>-18.54586398447681</v>
      </c>
      <c r="G20" s="24">
        <f>'[3]Review'!D$37</f>
        <v>-2.011999577290405</v>
      </c>
      <c r="H20" s="25">
        <f>'[3]Review'!E$37</f>
        <v>-2.0635995763995414</v>
      </c>
    </row>
    <row r="21" spans="1:8" ht="12.75">
      <c r="A21" s="21" t="s">
        <v>67</v>
      </c>
      <c r="B21" s="22">
        <v>1</v>
      </c>
      <c r="C21" s="22">
        <v>2</v>
      </c>
      <c r="D21" s="23"/>
      <c r="E21" s="24">
        <f>'[4]Review'!B$37</f>
        <v>-17.816826876488015</v>
      </c>
      <c r="F21" s="24">
        <f>'[4]Review'!C$37</f>
        <v>-17.838827996345014</v>
      </c>
      <c r="G21" s="24">
        <f>'[4]Review'!D$37</f>
        <v>-2.6217404009049683</v>
      </c>
      <c r="H21" s="25">
        <f>'[4]Review'!E$37</f>
        <v>-2.737302377571308</v>
      </c>
    </row>
    <row r="22" spans="1:8" ht="12.75">
      <c r="A22" s="21" t="s">
        <v>68</v>
      </c>
      <c r="B22" s="22">
        <v>2</v>
      </c>
      <c r="C22" s="22">
        <v>1</v>
      </c>
      <c r="D22" s="23"/>
      <c r="E22" s="24">
        <f>'[5]Review'!B$37</f>
        <v>-34.46127407885061</v>
      </c>
      <c r="F22" s="24">
        <f>'[5]Review'!C$37</f>
        <v>-36.37237135370191</v>
      </c>
      <c r="G22" s="24">
        <f>'[5]Review'!D$37</f>
        <v>-4.675380326652019</v>
      </c>
      <c r="H22" s="25">
        <f>'[5]Review'!E$37</f>
        <v>-5.0016464703886445</v>
      </c>
    </row>
    <row r="23" spans="1:8" ht="17.25" customHeight="1">
      <c r="A23" s="21" t="s">
        <v>73</v>
      </c>
      <c r="B23" s="22" t="s">
        <v>71</v>
      </c>
      <c r="C23" s="22" t="s">
        <v>71</v>
      </c>
      <c r="D23" s="23"/>
      <c r="E23" s="24">
        <f>E19+E20</f>
        <v>-17.57057434223402</v>
      </c>
      <c r="F23" s="24">
        <f>F19+F20</f>
        <v>-18.17526512099466</v>
      </c>
      <c r="G23" s="24">
        <f>G19+G20</f>
        <v>-1.958147395872917</v>
      </c>
      <c r="H23" s="25">
        <f>H19+H20</f>
        <v>-1.8483910447125507</v>
      </c>
    </row>
    <row r="24" spans="1:8" ht="12.75">
      <c r="A24" s="21" t="s">
        <v>74</v>
      </c>
      <c r="B24" s="22" t="s">
        <v>71</v>
      </c>
      <c r="C24" s="22" t="s">
        <v>72</v>
      </c>
      <c r="D24" s="23"/>
      <c r="E24" s="24">
        <f>E18+E19</f>
        <v>-17.821014667608534</v>
      </c>
      <c r="F24" s="24">
        <f>F18+F19</f>
        <v>-17.78857258325514</v>
      </c>
      <c r="G24" s="24">
        <f>G18+G19</f>
        <v>-2.2618150224117777</v>
      </c>
      <c r="H24" s="25">
        <f>H18+H19</f>
        <v>-2.182788389991335</v>
      </c>
    </row>
    <row r="25" spans="1:8" ht="12.75">
      <c r="A25" s="21" t="s">
        <v>75</v>
      </c>
      <c r="B25" s="22" t="s">
        <v>72</v>
      </c>
      <c r="C25" s="22" t="s">
        <v>71</v>
      </c>
      <c r="D25" s="23"/>
      <c r="E25" s="24">
        <f>E18+E20</f>
        <v>-34.844441160017</v>
      </c>
      <c r="F25" s="24">
        <f>F18+F20</f>
        <v>-36.7050354312141</v>
      </c>
      <c r="G25" s="24">
        <f>G18+G20</f>
        <v>-4.327666781119671</v>
      </c>
      <c r="H25" s="25">
        <f>H18+H20</f>
        <v>-4.461596498077867</v>
      </c>
    </row>
    <row r="26" spans="1:8" ht="12.75">
      <c r="A26" s="21" t="s">
        <v>78</v>
      </c>
      <c r="B26" s="22">
        <v>1</v>
      </c>
      <c r="C26" s="22">
        <v>2</v>
      </c>
      <c r="D26" s="23"/>
      <c r="E26" s="24">
        <f>2*E19+E20</f>
        <v>-17.8441482671468</v>
      </c>
      <c r="F26" s="24">
        <f>2*F19+F20</f>
        <v>-17.804666257512505</v>
      </c>
      <c r="G26" s="24">
        <f>2*G19+G20</f>
        <v>-1.9042952144554286</v>
      </c>
      <c r="H26" s="25">
        <f>2*H19+H20</f>
        <v>-1.63318251302556</v>
      </c>
    </row>
    <row r="27" spans="1:8" ht="12.75">
      <c r="A27" s="26" t="s">
        <v>77</v>
      </c>
      <c r="B27" s="27">
        <v>2</v>
      </c>
      <c r="C27" s="27">
        <v>1</v>
      </c>
      <c r="D27" s="28"/>
      <c r="E27" s="29">
        <f>E19+2*E20</f>
        <v>-34.86757475955526</v>
      </c>
      <c r="F27" s="29">
        <f>F19+2*F20</f>
        <v>-36.72112910547147</v>
      </c>
      <c r="G27" s="29">
        <f>G19+2*G20</f>
        <v>-3.970146973163322</v>
      </c>
      <c r="H27" s="30">
        <f>H19+2*H20</f>
        <v>-3.9119906211120923</v>
      </c>
    </row>
    <row r="28" spans="1:8" ht="18.75" customHeight="1">
      <c r="A28" s="16" t="s">
        <v>86</v>
      </c>
      <c r="B28" s="17">
        <v>1</v>
      </c>
      <c r="C28" s="17">
        <v>1</v>
      </c>
      <c r="D28" s="18" t="str">
        <f>'sum''ry'!A42</f>
        <v>A5/Ba</v>
      </c>
      <c r="E28" s="19">
        <f>'sum''ry'!D42</f>
        <v>-5.482845195450361</v>
      </c>
      <c r="F28" s="19">
        <f>'sum''ry'!G42</f>
        <v>-5.453243709689975</v>
      </c>
      <c r="G28" s="19">
        <f>'sum''ry'!K42</f>
        <v>-0.806856259151119</v>
      </c>
      <c r="H28" s="20">
        <f>'sum''ry'!N42</f>
        <v>-0.8312799079719939</v>
      </c>
    </row>
    <row r="29" spans="1:8" ht="12.75">
      <c r="A29" s="21" t="s">
        <v>65</v>
      </c>
      <c r="B29" s="22">
        <v>0</v>
      </c>
      <c r="C29" s="22">
        <v>1</v>
      </c>
      <c r="D29" s="23"/>
      <c r="E29" s="24">
        <f>'[2]Review'!B$38</f>
        <v>0.007280370570861757</v>
      </c>
      <c r="F29" s="24">
        <f>'[2]Review'!C$38</f>
        <v>-0.14358730859400756</v>
      </c>
      <c r="G29" s="24">
        <f>'[2]Review'!D$38</f>
        <v>0.2312240503241636</v>
      </c>
      <c r="H29" s="25">
        <f>'[2]Review'!E$38</f>
        <v>0.24723956896133437</v>
      </c>
    </row>
    <row r="30" spans="1:8" ht="12.75">
      <c r="A30" s="21" t="s">
        <v>66</v>
      </c>
      <c r="B30" s="22">
        <v>1</v>
      </c>
      <c r="C30" s="22">
        <v>0</v>
      </c>
      <c r="D30" s="23"/>
      <c r="E30" s="24">
        <f>'[3]Review'!$B$38</f>
        <v>-5.504380172950804</v>
      </c>
      <c r="F30" s="24">
        <f>'[3]Review'!$B$38</f>
        <v>-5.504380172950804</v>
      </c>
      <c r="G30" s="24">
        <f>'[3]Review'!$B$38</f>
        <v>-5.504380172950804</v>
      </c>
      <c r="H30" s="25">
        <f>'[3]Review'!$B$38</f>
        <v>-5.504380172950804</v>
      </c>
    </row>
    <row r="31" spans="1:8" ht="12.75">
      <c r="A31" s="21" t="s">
        <v>67</v>
      </c>
      <c r="B31" s="22">
        <v>1</v>
      </c>
      <c r="C31" s="22">
        <v>2</v>
      </c>
      <c r="D31" s="23"/>
      <c r="E31" s="24">
        <f>'[4]Review'!B$38</f>
        <v>-5.451057458824654</v>
      </c>
      <c r="F31" s="24">
        <f>'[4]Review'!C$38</f>
        <v>-5.576483843027609</v>
      </c>
      <c r="G31" s="24">
        <f>'[4]Review'!D$38</f>
        <v>-0.8546281132760609</v>
      </c>
      <c r="H31" s="25">
        <f>'[4]Review'!E$38</f>
        <v>-0.9433640962251394</v>
      </c>
    </row>
    <row r="32" spans="1:8" ht="12.75">
      <c r="A32" s="21" t="s">
        <v>68</v>
      </c>
      <c r="B32" s="22">
        <v>2</v>
      </c>
      <c r="C32" s="22">
        <v>1</v>
      </c>
      <c r="D32" s="23"/>
      <c r="E32" s="24">
        <f>'[5]Review'!B$38</f>
        <v>-10.737586543155045</v>
      </c>
      <c r="F32" s="24">
        <f>'[5]Review'!C$38</f>
        <v>-10.54153656421112</v>
      </c>
      <c r="G32" s="24">
        <f>'[5]Review'!D$38</f>
        <v>-1.8392321699919172</v>
      </c>
      <c r="H32" s="25">
        <f>'[5]Review'!E$38</f>
        <v>-1.9048457479085787</v>
      </c>
    </row>
    <row r="33" spans="1:8" ht="17.25" customHeight="1">
      <c r="A33" s="21" t="s">
        <v>73</v>
      </c>
      <c r="B33" s="22" t="s">
        <v>71</v>
      </c>
      <c r="C33" s="22" t="s">
        <v>71</v>
      </c>
      <c r="D33" s="23"/>
      <c r="E33" s="24">
        <f>E29+E30</f>
        <v>-5.4970998023799424</v>
      </c>
      <c r="F33" s="24">
        <f>F29+F30</f>
        <v>-5.6479674815448115</v>
      </c>
      <c r="G33" s="24">
        <f>G29+G30</f>
        <v>-5.273156122626641</v>
      </c>
      <c r="H33" s="25">
        <f>H29+H30</f>
        <v>-5.25714060398947</v>
      </c>
    </row>
    <row r="34" spans="1:8" ht="12.75">
      <c r="A34" s="21" t="s">
        <v>74</v>
      </c>
      <c r="B34" s="22" t="s">
        <v>71</v>
      </c>
      <c r="C34" s="22" t="s">
        <v>72</v>
      </c>
      <c r="D34" s="23"/>
      <c r="E34" s="24">
        <f>E28+E29</f>
        <v>-5.475564824879499</v>
      </c>
      <c r="F34" s="24">
        <f>F28+F29</f>
        <v>-5.596831018283982</v>
      </c>
      <c r="G34" s="24">
        <f>G28+G29</f>
        <v>-0.5756322088269554</v>
      </c>
      <c r="H34" s="25">
        <f>H28+H29</f>
        <v>-0.5840403390106595</v>
      </c>
    </row>
    <row r="35" spans="1:8" ht="12.75">
      <c r="A35" s="21" t="s">
        <v>75</v>
      </c>
      <c r="B35" s="22" t="s">
        <v>72</v>
      </c>
      <c r="C35" s="22" t="s">
        <v>71</v>
      </c>
      <c r="D35" s="23"/>
      <c r="E35" s="24">
        <f>E28+E30</f>
        <v>-10.987225368401166</v>
      </c>
      <c r="F35" s="24">
        <f>F28+F30</f>
        <v>-10.957623882640778</v>
      </c>
      <c r="G35" s="24">
        <f>G28+G30</f>
        <v>-6.311236432101923</v>
      </c>
      <c r="H35" s="25">
        <f>H28+H30</f>
        <v>-6.335660080922798</v>
      </c>
    </row>
    <row r="36" spans="1:8" ht="12.75">
      <c r="A36" s="21" t="s">
        <v>78</v>
      </c>
      <c r="B36" s="22">
        <v>1</v>
      </c>
      <c r="C36" s="22">
        <v>2</v>
      </c>
      <c r="D36" s="23"/>
      <c r="E36" s="24">
        <f>2*E29+E30</f>
        <v>-5.489819431809081</v>
      </c>
      <c r="F36" s="24">
        <f>2*F29+F30</f>
        <v>-5.791554790138819</v>
      </c>
      <c r="G36" s="24">
        <f>2*G29+G30</f>
        <v>-5.041932072302477</v>
      </c>
      <c r="H36" s="25">
        <f>2*H29+H30</f>
        <v>-5.009901035028135</v>
      </c>
    </row>
    <row r="37" spans="1:8" ht="12.75">
      <c r="A37" s="26" t="s">
        <v>77</v>
      </c>
      <c r="B37" s="27">
        <v>2</v>
      </c>
      <c r="C37" s="27">
        <v>1</v>
      </c>
      <c r="D37" s="28"/>
      <c r="E37" s="29">
        <f>E29+2*E30</f>
        <v>-11.001479975330746</v>
      </c>
      <c r="F37" s="29">
        <f>F29+2*F30</f>
        <v>-11.152347654495616</v>
      </c>
      <c r="G37" s="29">
        <f>G29+2*G30</f>
        <v>-10.777536295577445</v>
      </c>
      <c r="H37" s="30">
        <f>H29+2*H30</f>
        <v>-10.761520776940275</v>
      </c>
    </row>
    <row r="38" spans="1:8" ht="18.75" customHeight="1">
      <c r="A38" s="16" t="s">
        <v>86</v>
      </c>
      <c r="B38" s="22">
        <v>1</v>
      </c>
      <c r="C38" s="22">
        <v>1</v>
      </c>
      <c r="D38" s="23" t="str">
        <f>'sum''ry'!A43</f>
        <v>A7/Ba</v>
      </c>
      <c r="E38" s="24">
        <f>'sum''ry'!D43</f>
        <v>-3.39491739799392</v>
      </c>
      <c r="F38" s="24">
        <f>'sum''ry'!G43</f>
        <v>-3.4287390955755512</v>
      </c>
      <c r="G38" s="24">
        <f>'sum''ry'!K43</f>
        <v>-0.5025991544496673</v>
      </c>
      <c r="H38" s="25">
        <f>'sum''ry'!N43</f>
        <v>-0.5067957178792382</v>
      </c>
    </row>
    <row r="39" spans="1:8" ht="12.75">
      <c r="A39" s="21" t="s">
        <v>65</v>
      </c>
      <c r="B39" s="22">
        <v>0</v>
      </c>
      <c r="C39" s="22">
        <v>1</v>
      </c>
      <c r="D39" s="23"/>
      <c r="E39" s="24">
        <f>'[2]Review'!B$39</f>
        <v>0.03981602663575564</v>
      </c>
      <c r="F39" s="24">
        <f>'[2]Review'!C$39</f>
        <v>0.09596688471443192</v>
      </c>
      <c r="G39" s="24">
        <f>'[2]Review'!D$39</f>
        <v>-0.12162284950059489</v>
      </c>
      <c r="H39" s="25">
        <f>'[2]Review'!E$39</f>
        <v>-0.13774346997882267</v>
      </c>
    </row>
    <row r="40" spans="1:8" ht="12.75">
      <c r="A40" s="21" t="s">
        <v>66</v>
      </c>
      <c r="B40" s="22">
        <v>1</v>
      </c>
      <c r="C40" s="22">
        <v>0</v>
      </c>
      <c r="D40" s="23"/>
      <c r="E40" s="24">
        <f>'[3]Review'!$B$39</f>
        <v>-3.4530337594183544</v>
      </c>
      <c r="F40" s="24">
        <f>'[3]Review'!$B$39</f>
        <v>-3.4530337594183544</v>
      </c>
      <c r="G40" s="24">
        <f>'[3]Review'!$B$39</f>
        <v>-3.4530337594183544</v>
      </c>
      <c r="H40" s="25">
        <f>'[3]Review'!$B$39</f>
        <v>-3.4530337594183544</v>
      </c>
    </row>
    <row r="41" spans="1:8" ht="12.75">
      <c r="A41" s="21" t="s">
        <v>67</v>
      </c>
      <c r="B41" s="22">
        <v>1</v>
      </c>
      <c r="C41" s="22">
        <v>2</v>
      </c>
      <c r="D41" s="23"/>
      <c r="E41" s="24">
        <f>'[4]Review'!B$39</f>
        <v>-3.339948003353371</v>
      </c>
      <c r="F41" s="24">
        <f>'[4]Review'!C$39</f>
        <v>-3.3199669863196037</v>
      </c>
      <c r="G41" s="24">
        <f>'[4]Review'!D$39</f>
        <v>-0.4561720192823842</v>
      </c>
      <c r="H41" s="25">
        <f>'[4]Review'!E$39</f>
        <v>-0.42495677248862207</v>
      </c>
    </row>
    <row r="42" spans="1:8" ht="12.75">
      <c r="A42" s="21" t="s">
        <v>68</v>
      </c>
      <c r="B42" s="22">
        <v>2</v>
      </c>
      <c r="C42" s="22">
        <v>1</v>
      </c>
      <c r="D42" s="23"/>
      <c r="E42" s="24">
        <f>'[5]Review'!B$39</f>
        <v>-6.711779629583146</v>
      </c>
      <c r="F42" s="24">
        <f>'[5]Review'!C$39</f>
        <v>-6.843146316147491</v>
      </c>
      <c r="G42" s="24">
        <f>'[5]Review'!D$39</f>
        <v>-0.8799826812185338</v>
      </c>
      <c r="H42" s="25">
        <f>'[5]Review'!E$39</f>
        <v>-0.8723653001667292</v>
      </c>
    </row>
    <row r="43" spans="1:8" ht="17.25" customHeight="1">
      <c r="A43" s="21" t="s">
        <v>73</v>
      </c>
      <c r="B43" s="22" t="s">
        <v>71</v>
      </c>
      <c r="C43" s="22" t="s">
        <v>71</v>
      </c>
      <c r="D43" s="23"/>
      <c r="E43" s="24">
        <f>E39+E40</f>
        <v>-3.413217732782599</v>
      </c>
      <c r="F43" s="24">
        <f>F39+F40</f>
        <v>-3.3570668747039227</v>
      </c>
      <c r="G43" s="24">
        <f>G39+G40</f>
        <v>-3.5746566089189495</v>
      </c>
      <c r="H43" s="25">
        <f>H39+H40</f>
        <v>-3.590777229397177</v>
      </c>
    </row>
    <row r="44" spans="1:8" ht="12.75">
      <c r="A44" s="21" t="s">
        <v>74</v>
      </c>
      <c r="B44" s="22" t="s">
        <v>71</v>
      </c>
      <c r="C44" s="22" t="s">
        <v>72</v>
      </c>
      <c r="D44" s="23"/>
      <c r="E44" s="24">
        <f>E38+E39</f>
        <v>-3.3551013713581646</v>
      </c>
      <c r="F44" s="24">
        <f>F38+F39</f>
        <v>-3.3327722108611195</v>
      </c>
      <c r="G44" s="24">
        <f>G38+G39</f>
        <v>-0.6242220039502622</v>
      </c>
      <c r="H44" s="25">
        <f>H38+H39</f>
        <v>-0.6445391878580609</v>
      </c>
    </row>
    <row r="45" spans="1:8" ht="12.75">
      <c r="A45" s="21" t="s">
        <v>75</v>
      </c>
      <c r="B45" s="22" t="s">
        <v>72</v>
      </c>
      <c r="C45" s="22" t="s">
        <v>71</v>
      </c>
      <c r="D45" s="23"/>
      <c r="E45" s="24">
        <f>E38+E40</f>
        <v>-6.8479511574122744</v>
      </c>
      <c r="F45" s="24">
        <f>F38+F40</f>
        <v>-6.881772854993906</v>
      </c>
      <c r="G45" s="24">
        <f>G38+G40</f>
        <v>-3.9556329138680217</v>
      </c>
      <c r="H45" s="25">
        <f>H38+H40</f>
        <v>-3.9598294772975926</v>
      </c>
    </row>
    <row r="46" spans="1:8" ht="12.75">
      <c r="A46" s="21" t="s">
        <v>78</v>
      </c>
      <c r="B46" s="22">
        <v>1</v>
      </c>
      <c r="C46" s="22">
        <v>2</v>
      </c>
      <c r="D46" s="23"/>
      <c r="E46" s="24">
        <f>2*E39+E40</f>
        <v>-3.373401706146843</v>
      </c>
      <c r="F46" s="24">
        <f>2*F39+F40</f>
        <v>-3.2610999899894906</v>
      </c>
      <c r="G46" s="24">
        <f>2*G39+G40</f>
        <v>-3.696279458419544</v>
      </c>
      <c r="H46" s="25">
        <f>2*H39+H40</f>
        <v>-3.728520699376</v>
      </c>
    </row>
    <row r="47" spans="1:8" ht="12.75">
      <c r="A47" s="26" t="s">
        <v>77</v>
      </c>
      <c r="B47" s="27">
        <v>2</v>
      </c>
      <c r="C47" s="27">
        <v>1</v>
      </c>
      <c r="D47" s="28"/>
      <c r="E47" s="29">
        <f>E39+2*E40</f>
        <v>-6.866251492200953</v>
      </c>
      <c r="F47" s="29">
        <f>F39+2*F40</f>
        <v>-6.810100634122277</v>
      </c>
      <c r="G47" s="29">
        <f>G39+2*G40</f>
        <v>-7.0276903683373035</v>
      </c>
      <c r="H47" s="30">
        <f>H39+2*H40</f>
        <v>-7.043810988815531</v>
      </c>
    </row>
    <row r="48" spans="1:8" ht="17.25" customHeight="1">
      <c r="A48" s="16" t="s">
        <v>86</v>
      </c>
      <c r="B48" s="17">
        <v>1</v>
      </c>
      <c r="C48" s="17">
        <v>1</v>
      </c>
      <c r="D48" s="18" t="str">
        <f>'sum''ry'!A44</f>
        <v>A9/Ba</v>
      </c>
      <c r="E48" s="19">
        <f>'sum''ry'!D44</f>
        <v>-1.2632334043226137</v>
      </c>
      <c r="F48" s="19">
        <f>'sum''ry'!G44</f>
        <v>-1.2208042747159928</v>
      </c>
      <c r="G48" s="19">
        <f>'sum''ry'!K44</f>
        <v>-0.20511110405769128</v>
      </c>
      <c r="H48" s="20">
        <f>'sum''ry'!N44</f>
        <v>-0.19979345510847402</v>
      </c>
    </row>
    <row r="49" spans="1:8" ht="12.75">
      <c r="A49" s="21" t="s">
        <v>65</v>
      </c>
      <c r="B49" s="22">
        <v>0</v>
      </c>
      <c r="C49" s="22">
        <v>1</v>
      </c>
      <c r="D49" s="23"/>
      <c r="E49" s="24">
        <f>'[2]Review'!B$40</f>
        <v>0.048282457577090654</v>
      </c>
      <c r="F49" s="24">
        <f>'[2]Review'!C$40</f>
        <v>0.05718291061015004</v>
      </c>
      <c r="G49" s="24">
        <f>'[2]Review'!D$40</f>
        <v>0.018808224699528194</v>
      </c>
      <c r="H49" s="25">
        <f>'[2]Review'!E$40</f>
        <v>0.02467891324996641</v>
      </c>
    </row>
    <row r="50" spans="1:8" ht="12.75">
      <c r="A50" s="21" t="s">
        <v>66</v>
      </c>
      <c r="B50" s="22">
        <v>1</v>
      </c>
      <c r="C50" s="22">
        <v>0</v>
      </c>
      <c r="D50" s="23"/>
      <c r="E50" s="24">
        <f>'[3]Review'!$B$40</f>
        <v>-1.3200451903001862</v>
      </c>
      <c r="F50" s="24">
        <f>'[3]Review'!$B$40</f>
        <v>-1.3200451903001862</v>
      </c>
      <c r="G50" s="24">
        <f>'[3]Review'!$B$40</f>
        <v>-1.3200451903001862</v>
      </c>
      <c r="H50" s="25">
        <f>'[3]Review'!$B$40</f>
        <v>-1.3200451903001862</v>
      </c>
    </row>
    <row r="51" spans="1:8" ht="12.75">
      <c r="A51" s="21" t="s">
        <v>67</v>
      </c>
      <c r="B51" s="22">
        <v>1</v>
      </c>
      <c r="C51" s="22">
        <v>2</v>
      </c>
      <c r="D51" s="22"/>
      <c r="E51" s="31">
        <f>'[4]Review'!$B$40</f>
        <v>-1.2028032226840346</v>
      </c>
      <c r="F51" s="31">
        <f>'[4]Review'!$B$40</f>
        <v>-1.2028032226840346</v>
      </c>
      <c r="G51" s="31">
        <f>'[4]Review'!$B$40</f>
        <v>-1.2028032226840346</v>
      </c>
      <c r="H51" s="32">
        <f>'[4]Review'!$B$40</f>
        <v>-1.2028032226840346</v>
      </c>
    </row>
    <row r="52" spans="1:8" ht="12.75">
      <c r="A52" s="21" t="s">
        <v>68</v>
      </c>
      <c r="B52" s="22">
        <v>2</v>
      </c>
      <c r="C52" s="22">
        <v>1</v>
      </c>
      <c r="D52" s="22"/>
      <c r="E52" s="31">
        <f>'[5]Review'!B$40</f>
        <v>-2.5170281167311415</v>
      </c>
      <c r="F52" s="31">
        <f>'[5]Review'!C$40</f>
        <v>-2.44388439371564</v>
      </c>
      <c r="G52" s="31">
        <f>'[5]Review'!D$40</f>
        <v>-0.4258956822687263</v>
      </c>
      <c r="H52" s="32">
        <f>'[5]Review'!E$40</f>
        <v>-0.42090084239375847</v>
      </c>
    </row>
    <row r="53" spans="1:8" ht="17.25" customHeight="1">
      <c r="A53" s="21" t="s">
        <v>73</v>
      </c>
      <c r="B53" s="22" t="s">
        <v>71</v>
      </c>
      <c r="C53" s="22" t="s">
        <v>71</v>
      </c>
      <c r="D53" s="23"/>
      <c r="E53" s="24">
        <f>E49+E50</f>
        <v>-1.2717627327230956</v>
      </c>
      <c r="F53" s="24">
        <f>F49+F50</f>
        <v>-1.2628622796900362</v>
      </c>
      <c r="G53" s="24">
        <f>G49+G50</f>
        <v>-1.301236965600658</v>
      </c>
      <c r="H53" s="25">
        <f>H49+H50</f>
        <v>-1.2953662770502197</v>
      </c>
    </row>
    <row r="54" spans="1:8" ht="12.75">
      <c r="A54" s="21" t="s">
        <v>74</v>
      </c>
      <c r="B54" s="22" t="s">
        <v>71</v>
      </c>
      <c r="C54" s="22" t="s">
        <v>72</v>
      </c>
      <c r="D54" s="23"/>
      <c r="E54" s="24">
        <f>E48+E49</f>
        <v>-1.214950946745523</v>
      </c>
      <c r="F54" s="24">
        <f>F48+F49</f>
        <v>-1.1636213641058428</v>
      </c>
      <c r="G54" s="24">
        <f>G48+G49</f>
        <v>-0.1863028793581631</v>
      </c>
      <c r="H54" s="25">
        <f>H48+H49</f>
        <v>-0.1751145418585076</v>
      </c>
    </row>
    <row r="55" spans="1:8" ht="12.75">
      <c r="A55" s="21" t="s">
        <v>75</v>
      </c>
      <c r="B55" s="22" t="s">
        <v>72</v>
      </c>
      <c r="C55" s="22" t="s">
        <v>71</v>
      </c>
      <c r="D55" s="23"/>
      <c r="E55" s="24">
        <f>E48+E50</f>
        <v>-2.5832785946228</v>
      </c>
      <c r="F55" s="24">
        <f>F48+F50</f>
        <v>-2.540849465016179</v>
      </c>
      <c r="G55" s="24">
        <f>G48+G50</f>
        <v>-1.5251562943578776</v>
      </c>
      <c r="H55" s="25">
        <f>H48+H50</f>
        <v>-1.5198386454086603</v>
      </c>
    </row>
    <row r="56" spans="1:8" ht="12.75">
      <c r="A56" s="21" t="s">
        <v>78</v>
      </c>
      <c r="B56" s="22">
        <v>1</v>
      </c>
      <c r="C56" s="22">
        <v>2</v>
      </c>
      <c r="D56" s="23"/>
      <c r="E56" s="24">
        <f>2*E49+E50</f>
        <v>-1.223480275146005</v>
      </c>
      <c r="F56" s="24">
        <f>2*F49+F50</f>
        <v>-1.2056793690798862</v>
      </c>
      <c r="G56" s="24">
        <f>2*G49+G50</f>
        <v>-1.28242874090113</v>
      </c>
      <c r="H56" s="25">
        <f>2*H49+H50</f>
        <v>-1.2706873638002534</v>
      </c>
    </row>
    <row r="57" spans="1:8" ht="12.75">
      <c r="A57" s="26" t="s">
        <v>77</v>
      </c>
      <c r="B57" s="27">
        <v>2</v>
      </c>
      <c r="C57" s="27">
        <v>1</v>
      </c>
      <c r="D57" s="28"/>
      <c r="E57" s="29">
        <f>E49+2*E50</f>
        <v>-2.5918079230232816</v>
      </c>
      <c r="F57" s="29">
        <f>F49+2*F50</f>
        <v>-2.5829074699902224</v>
      </c>
      <c r="G57" s="29">
        <f>G49+2*G50</f>
        <v>-2.621282155900844</v>
      </c>
      <c r="H57" s="30">
        <f>H49+2*H50</f>
        <v>-2.615411467350406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 topLeftCell="A1">
      <selection activeCell="A1" sqref="A1:IV16384"/>
    </sheetView>
  </sheetViews>
  <sheetFormatPr defaultColWidth="9.140625" defaultRowHeight="12.75"/>
  <cols>
    <col min="1" max="1" width="10.7109375" style="0" customWidth="1"/>
    <col min="2" max="4" width="11.57421875" style="0" customWidth="1"/>
  </cols>
  <sheetData>
    <row r="1" ht="20.25">
      <c r="A1" s="1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8" ht="15.75">
      <c r="A8" s="2" t="s">
        <v>31</v>
      </c>
    </row>
    <row r="10" spans="1:2" ht="12.75">
      <c r="A10" t="s">
        <v>32</v>
      </c>
      <c r="B10" s="3">
        <v>-0.499974903955834</v>
      </c>
    </row>
    <row r="12" spans="1:4" ht="12.75">
      <c r="A12" t="s">
        <v>5</v>
      </c>
      <c r="B12" t="s">
        <v>3</v>
      </c>
      <c r="C12" t="s">
        <v>0</v>
      </c>
      <c r="D12" t="s">
        <v>6</v>
      </c>
    </row>
    <row r="13" spans="1:9" ht="12.75">
      <c r="A13" t="s">
        <v>7</v>
      </c>
      <c r="B13" t="s">
        <v>8</v>
      </c>
      <c r="C13" t="s">
        <v>9</v>
      </c>
      <c r="D13" t="s">
        <v>10</v>
      </c>
      <c r="E13" t="s">
        <v>11</v>
      </c>
      <c r="F13" t="s">
        <v>2</v>
      </c>
      <c r="G13" t="s">
        <v>12</v>
      </c>
      <c r="H13" t="s">
        <v>13</v>
      </c>
      <c r="I13" t="s">
        <v>11</v>
      </c>
    </row>
    <row r="14" spans="1:3" ht="12.75">
      <c r="A14" t="s">
        <v>14</v>
      </c>
      <c r="B14" t="s">
        <v>1</v>
      </c>
      <c r="C14">
        <v>-0.03333333</v>
      </c>
    </row>
    <row r="15" spans="1:2" ht="12.75">
      <c r="A15" t="s">
        <v>4</v>
      </c>
      <c r="B15" t="s">
        <v>15</v>
      </c>
    </row>
    <row r="16" spans="1:6" ht="12.75">
      <c r="A16" t="s">
        <v>16</v>
      </c>
      <c r="B16" t="s">
        <v>17</v>
      </c>
      <c r="C16" t="s">
        <v>18</v>
      </c>
      <c r="D16" t="s">
        <v>19</v>
      </c>
      <c r="E16" t="s">
        <v>20</v>
      </c>
      <c r="F16" t="s">
        <v>21</v>
      </c>
    </row>
    <row r="17" spans="1:5" ht="12.75">
      <c r="A17" t="s">
        <v>22</v>
      </c>
      <c r="B17" t="s">
        <v>33</v>
      </c>
      <c r="C17" t="s">
        <v>34</v>
      </c>
      <c r="D17" t="s">
        <v>23</v>
      </c>
      <c r="E17" t="s">
        <v>24</v>
      </c>
    </row>
    <row r="18" spans="1:5" ht="12.75">
      <c r="A18">
        <v>0</v>
      </c>
      <c r="B18" s="5">
        <v>0</v>
      </c>
      <c r="C18" s="5">
        <v>-2.9387E-09</v>
      </c>
      <c r="D18" s="5">
        <v>2.93867E-09</v>
      </c>
      <c r="E18" s="4">
        <v>-179.999995</v>
      </c>
    </row>
    <row r="19" spans="1:5" ht="12.75">
      <c r="A19">
        <v>1</v>
      </c>
      <c r="B19" s="5">
        <v>-0.49997455</v>
      </c>
      <c r="C19" s="5">
        <v>5.87734E-09</v>
      </c>
      <c r="D19" s="5">
        <v>0.499974553</v>
      </c>
      <c r="E19" s="4">
        <v>89.99999682</v>
      </c>
    </row>
    <row r="20" spans="1:5" ht="12.75">
      <c r="A20">
        <v>2</v>
      </c>
      <c r="B20" s="5">
        <v>4.87281E-17</v>
      </c>
      <c r="C20" s="5">
        <v>-5.8773E-09</v>
      </c>
      <c r="D20" s="5">
        <v>5.87734E-09</v>
      </c>
      <c r="E20" s="4">
        <v>-179.999995</v>
      </c>
    </row>
    <row r="21" spans="1:5" ht="12.75">
      <c r="A21">
        <v>3</v>
      </c>
      <c r="B21" s="5">
        <v>0.000423164</v>
      </c>
      <c r="C21" s="5">
        <v>5.87734E-09</v>
      </c>
      <c r="D21" s="5">
        <v>0.000423164</v>
      </c>
      <c r="E21" s="4">
        <v>-89.9992017</v>
      </c>
    </row>
    <row r="22" spans="1:5" ht="12.75">
      <c r="A22">
        <v>4</v>
      </c>
      <c r="B22" s="5">
        <v>-4.2419E-18</v>
      </c>
      <c r="C22" s="5">
        <v>-5.8773E-09</v>
      </c>
      <c r="D22" s="5">
        <v>5.87734E-09</v>
      </c>
      <c r="E22" s="4">
        <v>179.9999949</v>
      </c>
    </row>
    <row r="23" spans="1:5" ht="12.75">
      <c r="A23">
        <v>5</v>
      </c>
      <c r="B23" s="5">
        <v>0.000399808</v>
      </c>
      <c r="C23" s="5">
        <v>5.87734E-09</v>
      </c>
      <c r="D23" s="5">
        <v>0.000399808</v>
      </c>
      <c r="E23" s="4">
        <v>-89.9991552</v>
      </c>
    </row>
    <row r="24" spans="1:5" ht="12.75">
      <c r="A24">
        <v>6</v>
      </c>
      <c r="B24" s="5">
        <v>5.55653E-18</v>
      </c>
      <c r="C24" s="5">
        <v>-5.8773E-09</v>
      </c>
      <c r="D24" s="5">
        <v>5.87734E-09</v>
      </c>
      <c r="E24" s="4">
        <v>-179.999995</v>
      </c>
    </row>
    <row r="25" spans="1:5" ht="12.75">
      <c r="A25">
        <v>7</v>
      </c>
      <c r="B25" s="5">
        <v>8.78911E-05</v>
      </c>
      <c r="C25" s="5">
        <v>5.87734E-09</v>
      </c>
      <c r="D25" s="5">
        <v>8.78911E-05</v>
      </c>
      <c r="E25" s="4">
        <v>-89.9961661</v>
      </c>
    </row>
    <row r="26" spans="1:5" ht="12.75">
      <c r="A26">
        <v>8</v>
      </c>
      <c r="B26" s="5">
        <v>2.80266E-17</v>
      </c>
      <c r="C26" s="5">
        <v>-5.8773E-09</v>
      </c>
      <c r="D26" s="5">
        <v>5.87734E-09</v>
      </c>
      <c r="E26" s="4">
        <v>-179.999995</v>
      </c>
    </row>
    <row r="27" spans="1:5" ht="12.75">
      <c r="A27">
        <v>9</v>
      </c>
      <c r="B27" s="5">
        <v>-1.5156E-05</v>
      </c>
      <c r="C27" s="5">
        <v>5.87734E-09</v>
      </c>
      <c r="D27" s="5">
        <v>1.51562E-05</v>
      </c>
      <c r="E27" s="4">
        <v>89.9777791</v>
      </c>
    </row>
    <row r="28" spans="1:5" ht="12.75">
      <c r="A28">
        <v>10</v>
      </c>
      <c r="B28" s="5">
        <v>8.97448E-17</v>
      </c>
      <c r="C28" s="5">
        <v>-5.8773E-09</v>
      </c>
      <c r="D28" s="5">
        <v>5.87734E-09</v>
      </c>
      <c r="E28" s="4">
        <v>-179.999994</v>
      </c>
    </row>
    <row r="29" spans="1:5" ht="12.75">
      <c r="A29">
        <v>11</v>
      </c>
      <c r="B29" s="5">
        <v>0.000168622</v>
      </c>
      <c r="C29" s="5">
        <v>5.87734E-09</v>
      </c>
      <c r="D29" s="5">
        <v>0.000168622</v>
      </c>
      <c r="E29" s="4">
        <v>-89.9980004</v>
      </c>
    </row>
    <row r="30" spans="1:5" ht="12.75">
      <c r="A30">
        <v>12</v>
      </c>
      <c r="B30" s="5">
        <v>-1.4181E-16</v>
      </c>
      <c r="C30" s="5">
        <v>-5.8773E-09</v>
      </c>
      <c r="D30" s="5">
        <v>5.87734E-09</v>
      </c>
      <c r="E30" s="4">
        <v>179.9999936</v>
      </c>
    </row>
    <row r="31" spans="1:5" ht="12.75">
      <c r="A31">
        <v>13</v>
      </c>
      <c r="B31" s="5">
        <v>0.000127976</v>
      </c>
      <c r="C31" s="5">
        <v>5.87734E-09</v>
      </c>
      <c r="D31" s="5">
        <v>0.000127976</v>
      </c>
      <c r="E31" s="4">
        <v>-89.9973662</v>
      </c>
    </row>
    <row r="32" spans="1:5" ht="12.75">
      <c r="A32">
        <v>14</v>
      </c>
      <c r="B32" s="5">
        <v>-6.0173E-17</v>
      </c>
      <c r="C32" s="5">
        <v>-5.8773E-09</v>
      </c>
      <c r="D32" s="5">
        <v>5.87734E-09</v>
      </c>
      <c r="E32" s="4">
        <v>179.9999944</v>
      </c>
    </row>
    <row r="34" spans="1:4" ht="12.75">
      <c r="A34" t="s">
        <v>5</v>
      </c>
      <c r="B34" t="s">
        <v>3</v>
      </c>
      <c r="C34" t="s">
        <v>0</v>
      </c>
      <c r="D34" t="s">
        <v>25</v>
      </c>
    </row>
    <row r="35" spans="1:9" ht="12.75">
      <c r="A35" t="s">
        <v>7</v>
      </c>
      <c r="B35" t="s">
        <v>8</v>
      </c>
      <c r="C35" t="s">
        <v>9</v>
      </c>
      <c r="D35" t="s">
        <v>10</v>
      </c>
      <c r="E35" t="s">
        <v>11</v>
      </c>
      <c r="F35" t="s">
        <v>2</v>
      </c>
      <c r="G35" t="s">
        <v>12</v>
      </c>
      <c r="H35" t="s">
        <v>13</v>
      </c>
      <c r="I35" t="s">
        <v>11</v>
      </c>
    </row>
    <row r="36" spans="1:3" ht="12.75">
      <c r="A36" t="s">
        <v>14</v>
      </c>
      <c r="B36" t="s">
        <v>1</v>
      </c>
      <c r="C36">
        <v>-0.03333333</v>
      </c>
    </row>
    <row r="37" spans="1:2" ht="12.75">
      <c r="A37" t="s">
        <v>4</v>
      </c>
      <c r="B37" t="s">
        <v>15</v>
      </c>
    </row>
    <row r="38" spans="1:6" ht="12.75">
      <c r="A38" t="s">
        <v>16</v>
      </c>
      <c r="B38" t="s">
        <v>17</v>
      </c>
      <c r="C38" t="s">
        <v>18</v>
      </c>
      <c r="D38" t="s">
        <v>36</v>
      </c>
      <c r="E38" t="s">
        <v>20</v>
      </c>
      <c r="F38" t="s">
        <v>21</v>
      </c>
    </row>
    <row r="39" spans="1:5" ht="12.75">
      <c r="A39" t="s">
        <v>22</v>
      </c>
      <c r="B39" t="s">
        <v>33</v>
      </c>
      <c r="C39" t="s">
        <v>34</v>
      </c>
      <c r="D39" t="s">
        <v>23</v>
      </c>
      <c r="E39" t="s">
        <v>24</v>
      </c>
    </row>
    <row r="40" spans="1:5" ht="12.75">
      <c r="A40">
        <v>0</v>
      </c>
      <c r="B40" s="5">
        <v>0</v>
      </c>
      <c r="C40" s="5">
        <v>-4.3368E-18</v>
      </c>
      <c r="D40" s="5">
        <v>4.33681E-18</v>
      </c>
      <c r="E40" s="4">
        <v>-179.999995</v>
      </c>
    </row>
    <row r="41" spans="1:5" ht="12.75">
      <c r="A41">
        <v>1</v>
      </c>
      <c r="B41" s="5">
        <v>-1.9183E-08</v>
      </c>
      <c r="C41" s="5">
        <v>-0.49997654</v>
      </c>
      <c r="D41" s="5">
        <v>0.499976542</v>
      </c>
      <c r="E41" s="4">
        <v>179.9999928</v>
      </c>
    </row>
    <row r="42" spans="1:5" ht="12.75">
      <c r="A42">
        <v>2</v>
      </c>
      <c r="B42" s="5">
        <v>-4.5164E-17</v>
      </c>
      <c r="C42" s="5">
        <v>3.1225E-17</v>
      </c>
      <c r="D42" s="5">
        <v>5.49069E-17</v>
      </c>
      <c r="E42" s="4">
        <v>55.34104723</v>
      </c>
    </row>
    <row r="43" spans="1:5" ht="12.75">
      <c r="A43">
        <v>3</v>
      </c>
      <c r="B43" s="5">
        <v>1.91826E-08</v>
      </c>
      <c r="C43" s="5">
        <v>0.00042365</v>
      </c>
      <c r="D43" s="5">
        <v>0.00042365</v>
      </c>
      <c r="E43" s="4">
        <v>-0.0025943</v>
      </c>
    </row>
    <row r="44" spans="1:5" ht="12.75">
      <c r="A44">
        <v>4</v>
      </c>
      <c r="B44" s="5">
        <v>-1.7469E-17</v>
      </c>
      <c r="C44" s="5">
        <v>1.38778E-17</v>
      </c>
      <c r="D44" s="5">
        <v>2.23106E-17</v>
      </c>
      <c r="E44" s="4">
        <v>51.53574934</v>
      </c>
    </row>
    <row r="45" spans="1:5" ht="12.75">
      <c r="A45">
        <v>5</v>
      </c>
      <c r="B45" s="5">
        <v>-1.9183E-08</v>
      </c>
      <c r="C45" s="5">
        <v>0.000404029</v>
      </c>
      <c r="D45" s="5">
        <v>0.000404029</v>
      </c>
      <c r="E45" s="4">
        <v>0.0027203</v>
      </c>
    </row>
    <row r="46" spans="1:5" ht="12.75">
      <c r="A46">
        <v>6</v>
      </c>
      <c r="B46" s="5">
        <v>-2.3513E-18</v>
      </c>
      <c r="C46" s="5">
        <v>6.76542E-17</v>
      </c>
      <c r="D46" s="5">
        <v>6.76951E-17</v>
      </c>
      <c r="E46" s="4">
        <v>1.99045405</v>
      </c>
    </row>
    <row r="47" spans="1:5" ht="12.75">
      <c r="A47">
        <v>7</v>
      </c>
      <c r="B47" s="5">
        <v>1.91826E-08</v>
      </c>
      <c r="C47" s="5">
        <v>8.57622E-05</v>
      </c>
      <c r="D47" s="5">
        <v>8.57622E-05</v>
      </c>
      <c r="E47" s="4">
        <v>-0.01281545</v>
      </c>
    </row>
    <row r="48" spans="1:5" ht="12.75">
      <c r="A48">
        <v>8</v>
      </c>
      <c r="B48" s="5">
        <v>-7.4403E-17</v>
      </c>
      <c r="C48" s="5">
        <v>8.67362E-19</v>
      </c>
      <c r="D48" s="5">
        <v>7.44083E-17</v>
      </c>
      <c r="E48" s="4">
        <v>89.33209749</v>
      </c>
    </row>
    <row r="49" spans="1:5" ht="12.75">
      <c r="A49">
        <v>9</v>
      </c>
      <c r="B49" s="5">
        <v>-1.9183E-08</v>
      </c>
      <c r="C49" s="5">
        <v>-1.5235E-05</v>
      </c>
      <c r="D49" s="5">
        <v>1.52353E-05</v>
      </c>
      <c r="E49" s="4">
        <v>179.9278547</v>
      </c>
    </row>
    <row r="50" spans="1:5" ht="12.75">
      <c r="A50">
        <v>10</v>
      </c>
      <c r="B50" s="5">
        <v>-4.8443E-17</v>
      </c>
      <c r="C50" s="5">
        <v>-1.8041E-16</v>
      </c>
      <c r="D50" s="5">
        <v>1.86802E-16</v>
      </c>
      <c r="E50" s="4">
        <v>164.9696943</v>
      </c>
    </row>
    <row r="51" spans="1:5" ht="12.75">
      <c r="A51">
        <v>11</v>
      </c>
      <c r="B51" s="5">
        <v>1.91826E-08</v>
      </c>
      <c r="C51" s="5">
        <v>0.000167389</v>
      </c>
      <c r="D51" s="5">
        <v>0.000167389</v>
      </c>
      <c r="E51" s="4">
        <v>-0.006566</v>
      </c>
    </row>
    <row r="52" spans="1:5" ht="12.75">
      <c r="A52">
        <v>12</v>
      </c>
      <c r="B52" s="5">
        <v>-9.751E-17</v>
      </c>
      <c r="C52" s="5">
        <v>-9.9747E-17</v>
      </c>
      <c r="D52" s="5">
        <v>1.39491E-16</v>
      </c>
      <c r="E52" s="4">
        <v>135.6495567</v>
      </c>
    </row>
    <row r="53" spans="1:5" ht="12.75">
      <c r="A53">
        <v>13</v>
      </c>
      <c r="B53" s="5">
        <v>-1.9183E-08</v>
      </c>
      <c r="C53" s="5">
        <v>0.000117585</v>
      </c>
      <c r="D53" s="5">
        <v>0.000117585</v>
      </c>
      <c r="E53" s="4">
        <v>0.0093471</v>
      </c>
    </row>
    <row r="54" spans="1:5" ht="12.75">
      <c r="A54">
        <v>14</v>
      </c>
      <c r="B54" s="5">
        <v>-5.1971E-18</v>
      </c>
      <c r="C54" s="5">
        <v>-1.1883E-16</v>
      </c>
      <c r="D54" s="5">
        <v>1.18942E-16</v>
      </c>
      <c r="E54" s="4">
        <v>177.4956797</v>
      </c>
    </row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workbookViewId="0" topLeftCell="A1">
      <selection activeCell="A1" sqref="A1:IV16384"/>
    </sheetView>
  </sheetViews>
  <sheetFormatPr defaultColWidth="9.140625" defaultRowHeight="12.75"/>
  <cols>
    <col min="1" max="1" width="10.7109375" style="0" customWidth="1"/>
    <col min="2" max="4" width="11.57421875" style="0" customWidth="1"/>
  </cols>
  <sheetData>
    <row r="1" ht="20.25">
      <c r="A1" s="1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8" ht="15.75">
      <c r="A8" s="2" t="s">
        <v>41</v>
      </c>
    </row>
    <row r="10" spans="1:2" ht="12.75">
      <c r="A10" t="s">
        <v>32</v>
      </c>
      <c r="B10" s="3">
        <v>-1.99882369415833</v>
      </c>
    </row>
    <row r="12" spans="1:4" ht="12.75">
      <c r="A12" t="s">
        <v>5</v>
      </c>
      <c r="B12" t="s">
        <v>3</v>
      </c>
      <c r="C12" t="s">
        <v>0</v>
      </c>
      <c r="D12" t="s">
        <v>6</v>
      </c>
    </row>
    <row r="13" spans="1:9" ht="12.75">
      <c r="A13" t="s">
        <v>7</v>
      </c>
      <c r="B13" t="s">
        <v>8</v>
      </c>
      <c r="C13" t="s">
        <v>9</v>
      </c>
      <c r="D13" t="s">
        <v>10</v>
      </c>
      <c r="E13" t="s">
        <v>11</v>
      </c>
      <c r="F13" t="s">
        <v>2</v>
      </c>
      <c r="G13" t="s">
        <v>12</v>
      </c>
      <c r="H13" t="s">
        <v>13</v>
      </c>
      <c r="I13" t="s">
        <v>11</v>
      </c>
    </row>
    <row r="14" spans="1:3" ht="12.75">
      <c r="A14" t="s">
        <v>14</v>
      </c>
      <c r="B14" t="s">
        <v>1</v>
      </c>
      <c r="C14">
        <v>-0.03333333</v>
      </c>
    </row>
    <row r="15" spans="1:2" ht="12.75">
      <c r="A15" t="s">
        <v>4</v>
      </c>
      <c r="B15" t="s">
        <v>15</v>
      </c>
    </row>
    <row r="16" spans="1:6" ht="12.75">
      <c r="A16" t="s">
        <v>16</v>
      </c>
      <c r="B16" t="s">
        <v>17</v>
      </c>
      <c r="C16" t="s">
        <v>18</v>
      </c>
      <c r="D16" t="s">
        <v>19</v>
      </c>
      <c r="E16" t="s">
        <v>20</v>
      </c>
      <c r="F16" t="s">
        <v>21</v>
      </c>
    </row>
    <row r="17" spans="1:5" ht="12.75">
      <c r="A17" t="s">
        <v>22</v>
      </c>
      <c r="B17" t="s">
        <v>33</v>
      </c>
      <c r="C17" t="s">
        <v>34</v>
      </c>
      <c r="D17" t="s">
        <v>23</v>
      </c>
      <c r="E17" t="s">
        <v>24</v>
      </c>
    </row>
    <row r="18" spans="1:14" ht="12.75">
      <c r="A18">
        <v>0</v>
      </c>
      <c r="B18" s="5">
        <v>0</v>
      </c>
      <c r="C18" s="5">
        <v>-1.1782E-08</v>
      </c>
      <c r="D18" s="5">
        <v>1.17815E-08</v>
      </c>
      <c r="E18" s="4">
        <v>-179.999995</v>
      </c>
      <c r="M18" s="6"/>
      <c r="N18" s="6"/>
    </row>
    <row r="19" spans="1:13" ht="12.75">
      <c r="A19">
        <v>1</v>
      </c>
      <c r="B19" s="5">
        <v>-1.99882229</v>
      </c>
      <c r="C19" s="5">
        <v>2.35631E-08</v>
      </c>
      <c r="D19" s="5">
        <v>1.998822287</v>
      </c>
      <c r="E19" s="4">
        <v>89.99999682</v>
      </c>
      <c r="M19" s="6"/>
    </row>
    <row r="20" spans="1:14" ht="12.75">
      <c r="A20">
        <v>2</v>
      </c>
      <c r="B20" s="5">
        <v>-2.865E-17</v>
      </c>
      <c r="C20" s="5">
        <v>-2.3563E-08</v>
      </c>
      <c r="D20" s="5">
        <v>2.35631E-08</v>
      </c>
      <c r="E20" s="4">
        <v>179.9999949</v>
      </c>
      <c r="L20" s="6"/>
      <c r="M20" s="6"/>
      <c r="N20" s="6"/>
    </row>
    <row r="21" spans="1:14" ht="12.75">
      <c r="A21">
        <v>3</v>
      </c>
      <c r="B21" s="5">
        <v>0.00167892</v>
      </c>
      <c r="C21" s="5">
        <v>2.35631E-08</v>
      </c>
      <c r="D21" s="5">
        <v>0.00167892</v>
      </c>
      <c r="E21" s="4">
        <v>-89.9991934</v>
      </c>
      <c r="L21" s="6"/>
      <c r="M21" s="6"/>
      <c r="N21" s="6"/>
    </row>
    <row r="22" spans="1:14" ht="12.75">
      <c r="A22">
        <v>4</v>
      </c>
      <c r="B22" s="5">
        <v>1.24683E-17</v>
      </c>
      <c r="C22" s="5">
        <v>-2.3563E-08</v>
      </c>
      <c r="D22" s="5">
        <v>2.35631E-08</v>
      </c>
      <c r="E22" s="4">
        <v>-179.999995</v>
      </c>
      <c r="L22" s="6"/>
      <c r="M22" s="6"/>
      <c r="N22" s="6"/>
    </row>
    <row r="23" spans="1:14" ht="12.75">
      <c r="A23">
        <v>5</v>
      </c>
      <c r="B23" s="5">
        <v>0.00159695</v>
      </c>
      <c r="C23" s="5">
        <v>2.35631E-08</v>
      </c>
      <c r="D23" s="5">
        <v>0.00159695</v>
      </c>
      <c r="E23" s="4">
        <v>-89.9991521</v>
      </c>
      <c r="L23" s="6"/>
      <c r="M23" s="6"/>
      <c r="N23" s="6"/>
    </row>
    <row r="24" spans="1:14" ht="12.75">
      <c r="A24">
        <v>6</v>
      </c>
      <c r="B24" s="5">
        <v>-2.1792E-17</v>
      </c>
      <c r="C24" s="5">
        <v>-2.3563E-08</v>
      </c>
      <c r="D24" s="5">
        <v>2.35631E-08</v>
      </c>
      <c r="E24" s="4">
        <v>179.9999949</v>
      </c>
      <c r="L24" s="6"/>
      <c r="M24" s="6"/>
      <c r="N24" s="6"/>
    </row>
    <row r="25" spans="1:14" ht="12.75">
      <c r="A25">
        <v>7</v>
      </c>
      <c r="B25" s="5">
        <v>0.000351452</v>
      </c>
      <c r="C25" s="5">
        <v>2.35631E-08</v>
      </c>
      <c r="D25" s="5">
        <v>0.000351452</v>
      </c>
      <c r="E25" s="4">
        <v>-89.9961561</v>
      </c>
      <c r="L25" s="6"/>
      <c r="M25" s="6"/>
      <c r="N25" s="6"/>
    </row>
    <row r="26" spans="1:14" ht="12.75">
      <c r="A26">
        <v>8</v>
      </c>
      <c r="B26" s="5">
        <v>1.45717E-16</v>
      </c>
      <c r="C26" s="5">
        <v>-2.3563E-08</v>
      </c>
      <c r="D26" s="5">
        <v>2.35631E-08</v>
      </c>
      <c r="E26" s="4">
        <v>-179.999995</v>
      </c>
      <c r="L26" s="6"/>
      <c r="M26" s="6"/>
      <c r="N26" s="6"/>
    </row>
    <row r="27" spans="1:14" ht="12.75">
      <c r="A27">
        <v>9</v>
      </c>
      <c r="B27" s="5">
        <v>-6.0586E-05</v>
      </c>
      <c r="C27" s="5">
        <v>2.35631E-08</v>
      </c>
      <c r="D27" s="5">
        <v>6.05861E-05</v>
      </c>
      <c r="E27" s="4">
        <v>89.97771409</v>
      </c>
      <c r="L27" s="6"/>
      <c r="M27" s="6"/>
      <c r="N27" s="6"/>
    </row>
    <row r="28" spans="1:14" ht="12.75">
      <c r="A28">
        <v>10</v>
      </c>
      <c r="B28" s="5">
        <v>3.24935E-16</v>
      </c>
      <c r="C28" s="5">
        <v>-2.3563E-08</v>
      </c>
      <c r="D28" s="5">
        <v>2.35631E-08</v>
      </c>
      <c r="E28" s="4">
        <v>-179.999994</v>
      </c>
      <c r="L28" s="6"/>
      <c r="M28" s="6"/>
      <c r="N28" s="6"/>
    </row>
    <row r="29" spans="1:14" ht="12.75">
      <c r="A29">
        <v>11</v>
      </c>
      <c r="B29" s="5">
        <v>0.000674502</v>
      </c>
      <c r="C29" s="5">
        <v>2.35631E-08</v>
      </c>
      <c r="D29" s="5">
        <v>0.000674502</v>
      </c>
      <c r="E29" s="4">
        <v>-89.9979959</v>
      </c>
      <c r="L29" s="6"/>
      <c r="M29" s="6"/>
      <c r="N29" s="6"/>
    </row>
    <row r="30" spans="1:14" ht="12.75">
      <c r="A30">
        <v>12</v>
      </c>
      <c r="B30" s="5">
        <v>-5.9111E-16</v>
      </c>
      <c r="C30" s="5">
        <v>-2.3563E-08</v>
      </c>
      <c r="D30" s="5">
        <v>2.35631E-08</v>
      </c>
      <c r="E30" s="4">
        <v>179.9999936</v>
      </c>
      <c r="L30" s="6"/>
      <c r="M30" s="6"/>
      <c r="N30" s="6"/>
    </row>
    <row r="31" spans="1:14" ht="12.75">
      <c r="A31">
        <v>13</v>
      </c>
      <c r="B31" s="5">
        <v>0.000511901</v>
      </c>
      <c r="C31" s="5">
        <v>2.35631E-08</v>
      </c>
      <c r="D31" s="5">
        <v>0.000511901</v>
      </c>
      <c r="E31" s="4">
        <v>-89.9973601</v>
      </c>
      <c r="L31" s="6"/>
      <c r="M31" s="6"/>
      <c r="N31" s="6"/>
    </row>
    <row r="32" spans="1:14" ht="12.75">
      <c r="A32">
        <v>14</v>
      </c>
      <c r="B32" s="5">
        <v>-2.485E-16</v>
      </c>
      <c r="C32" s="5">
        <v>-2.3563E-08</v>
      </c>
      <c r="D32" s="5">
        <v>2.35631E-08</v>
      </c>
      <c r="E32" s="4">
        <v>179.9999944</v>
      </c>
      <c r="L32" s="6"/>
      <c r="M32" s="6"/>
      <c r="N32" s="6"/>
    </row>
    <row r="34" spans="1:4" ht="12.75">
      <c r="A34" t="s">
        <v>5</v>
      </c>
      <c r="B34" t="s">
        <v>3</v>
      </c>
      <c r="C34" t="s">
        <v>0</v>
      </c>
      <c r="D34" t="s">
        <v>25</v>
      </c>
    </row>
    <row r="35" spans="1:9" ht="12.75">
      <c r="A35" t="s">
        <v>7</v>
      </c>
      <c r="B35" t="s">
        <v>8</v>
      </c>
      <c r="C35" t="s">
        <v>9</v>
      </c>
      <c r="D35" t="s">
        <v>10</v>
      </c>
      <c r="E35" t="s">
        <v>11</v>
      </c>
      <c r="F35" t="s">
        <v>2</v>
      </c>
      <c r="G35" t="s">
        <v>12</v>
      </c>
      <c r="H35" t="s">
        <v>13</v>
      </c>
      <c r="I35" t="s">
        <v>11</v>
      </c>
    </row>
    <row r="36" spans="1:3" ht="12.75">
      <c r="A36" t="s">
        <v>14</v>
      </c>
      <c r="B36" t="s">
        <v>1</v>
      </c>
      <c r="C36">
        <v>-0.03333333</v>
      </c>
    </row>
    <row r="37" spans="1:2" ht="12.75">
      <c r="A37" t="s">
        <v>4</v>
      </c>
      <c r="B37" t="s">
        <v>15</v>
      </c>
    </row>
    <row r="38" spans="1:6" ht="12.75">
      <c r="A38" t="s">
        <v>16</v>
      </c>
      <c r="B38" t="s">
        <v>17</v>
      </c>
      <c r="C38" t="s">
        <v>18</v>
      </c>
      <c r="D38" t="s">
        <v>36</v>
      </c>
      <c r="E38" t="s">
        <v>20</v>
      </c>
      <c r="F38" t="s">
        <v>21</v>
      </c>
    </row>
    <row r="39" spans="1:5" ht="12.75">
      <c r="A39" t="s">
        <v>22</v>
      </c>
      <c r="B39" t="s">
        <v>33</v>
      </c>
      <c r="C39" t="s">
        <v>34</v>
      </c>
      <c r="D39" t="s">
        <v>23</v>
      </c>
      <c r="E39" t="s">
        <v>24</v>
      </c>
    </row>
    <row r="40" spans="1:13" ht="12.75">
      <c r="A40">
        <v>0</v>
      </c>
      <c r="B40" s="5">
        <v>0</v>
      </c>
      <c r="C40" s="5">
        <v>2.94903E-17</v>
      </c>
      <c r="D40" s="5">
        <v>2.94903E-17</v>
      </c>
      <c r="E40" s="4">
        <v>0</v>
      </c>
      <c r="L40" s="6"/>
      <c r="M40" s="6"/>
    </row>
    <row r="41" spans="1:11" ht="12.75">
      <c r="A41">
        <v>1</v>
      </c>
      <c r="B41" s="5">
        <v>-7.6736E-08</v>
      </c>
      <c r="C41" s="5">
        <v>-1.99883025</v>
      </c>
      <c r="D41" s="5">
        <v>1.998830246</v>
      </c>
      <c r="E41" s="4">
        <v>179.9999928</v>
      </c>
      <c r="K41" s="6"/>
    </row>
    <row r="42" spans="1:13" ht="12.75">
      <c r="A42">
        <v>2</v>
      </c>
      <c r="B42" s="5">
        <v>5.82326E-18</v>
      </c>
      <c r="C42" s="5">
        <v>-2.047E-16</v>
      </c>
      <c r="D42" s="5">
        <v>2.0478E-16</v>
      </c>
      <c r="E42" s="4">
        <v>-178.370476</v>
      </c>
      <c r="K42" s="6"/>
      <c r="L42" s="6"/>
      <c r="M42" s="6"/>
    </row>
    <row r="43" spans="1:14" ht="12.75">
      <c r="A43">
        <v>3</v>
      </c>
      <c r="B43" s="5">
        <v>7.67358E-08</v>
      </c>
      <c r="C43" s="5">
        <v>0.00168087</v>
      </c>
      <c r="D43" s="5">
        <v>0.00168087</v>
      </c>
      <c r="E43" s="4">
        <v>-0.0026157</v>
      </c>
      <c r="K43" s="6"/>
      <c r="L43" s="6"/>
      <c r="M43" s="6"/>
      <c r="N43" s="6"/>
    </row>
    <row r="44" spans="1:13" ht="12.75">
      <c r="A44">
        <v>4</v>
      </c>
      <c r="B44" s="5">
        <v>7.32292E-17</v>
      </c>
      <c r="C44" s="5">
        <v>-1.2143E-16</v>
      </c>
      <c r="D44" s="5">
        <v>1.41802E-16</v>
      </c>
      <c r="E44" s="4">
        <v>-148.907761</v>
      </c>
      <c r="K44" s="6"/>
      <c r="L44" s="6"/>
      <c r="M44" s="6"/>
    </row>
    <row r="45" spans="1:14" ht="12.75">
      <c r="A45">
        <v>5</v>
      </c>
      <c r="B45" s="5">
        <v>-7.6736E-08</v>
      </c>
      <c r="C45" s="5">
        <v>0.00161384</v>
      </c>
      <c r="D45" s="5">
        <v>0.00161384</v>
      </c>
      <c r="E45" s="4">
        <v>0.00272434</v>
      </c>
      <c r="K45" s="6"/>
      <c r="L45" s="6"/>
      <c r="M45" s="6"/>
      <c r="N45" s="6"/>
    </row>
    <row r="46" spans="1:13" ht="12.75">
      <c r="A46">
        <v>6</v>
      </c>
      <c r="B46" s="5">
        <v>-9.442E-17</v>
      </c>
      <c r="C46" s="5">
        <v>2.46331E-16</v>
      </c>
      <c r="D46" s="5">
        <v>2.63807E-16</v>
      </c>
      <c r="E46" s="4">
        <v>20.97209413</v>
      </c>
      <c r="K46" s="6"/>
      <c r="L46" s="6"/>
      <c r="M46" s="6"/>
    </row>
    <row r="47" spans="1:13" ht="12.75">
      <c r="A47">
        <v>7</v>
      </c>
      <c r="B47" s="5">
        <v>7.67358E-08</v>
      </c>
      <c r="C47" s="5">
        <v>0.000342939</v>
      </c>
      <c r="D47" s="5">
        <v>0.000342939</v>
      </c>
      <c r="E47" s="4">
        <v>-0.01282048</v>
      </c>
      <c r="K47" s="6"/>
      <c r="L47" s="6"/>
      <c r="M47" s="6"/>
    </row>
    <row r="48" spans="1:13" ht="12.75">
      <c r="A48">
        <v>8</v>
      </c>
      <c r="B48" s="5">
        <v>-2.213E-16</v>
      </c>
      <c r="C48" s="5">
        <v>-4.8572E-17</v>
      </c>
      <c r="D48" s="5">
        <v>2.26571E-16</v>
      </c>
      <c r="E48" s="4">
        <v>102.3791625</v>
      </c>
      <c r="K48" s="6"/>
      <c r="L48" s="6"/>
      <c r="M48" s="6"/>
    </row>
    <row r="49" spans="1:13" ht="12.75">
      <c r="A49">
        <v>9</v>
      </c>
      <c r="B49" s="5">
        <v>-7.6736E-08</v>
      </c>
      <c r="C49" s="5">
        <v>-6.0903E-05</v>
      </c>
      <c r="D49" s="5">
        <v>6.0903E-05</v>
      </c>
      <c r="E49" s="4">
        <v>179.9278042</v>
      </c>
      <c r="K49" s="6"/>
      <c r="L49" s="6"/>
      <c r="M49" s="6"/>
    </row>
    <row r="50" spans="1:13" ht="12.75">
      <c r="A50">
        <v>10</v>
      </c>
      <c r="B50" s="5">
        <v>-1.5216E-16</v>
      </c>
      <c r="C50" s="5">
        <v>-7.3552E-16</v>
      </c>
      <c r="D50" s="5">
        <v>7.51097E-16</v>
      </c>
      <c r="E50" s="4">
        <v>168.3117331</v>
      </c>
      <c r="K50" s="6"/>
      <c r="L50" s="6"/>
      <c r="M50" s="6"/>
    </row>
    <row r="51" spans="1:14" ht="12.75">
      <c r="A51">
        <v>11</v>
      </c>
      <c r="B51" s="5">
        <v>7.67358E-08</v>
      </c>
      <c r="C51" s="5">
        <v>0.000669569</v>
      </c>
      <c r="D51" s="5">
        <v>0.000669569</v>
      </c>
      <c r="E51" s="4">
        <v>-0.0065664</v>
      </c>
      <c r="K51" s="6"/>
      <c r="L51" s="6"/>
      <c r="M51" s="6"/>
      <c r="N51" s="6"/>
    </row>
    <row r="52" spans="1:13" ht="12.75">
      <c r="A52">
        <v>12</v>
      </c>
      <c r="B52" s="5">
        <v>-3.415E-16</v>
      </c>
      <c r="C52" s="5">
        <v>-4.1633E-16</v>
      </c>
      <c r="D52" s="5">
        <v>5.38473E-16</v>
      </c>
      <c r="E52" s="4">
        <v>140.639863</v>
      </c>
      <c r="K52" s="6"/>
      <c r="L52" s="6"/>
      <c r="M52" s="6"/>
    </row>
    <row r="53" spans="1:14" ht="12.75">
      <c r="A53">
        <v>13</v>
      </c>
      <c r="B53" s="5">
        <v>-7.6736E-08</v>
      </c>
      <c r="C53" s="5">
        <v>0.000470338</v>
      </c>
      <c r="D53" s="5">
        <v>0.000470338</v>
      </c>
      <c r="E53" s="4">
        <v>0.00934783</v>
      </c>
      <c r="K53" s="6"/>
      <c r="L53" s="6"/>
      <c r="M53" s="6"/>
      <c r="N53" s="6"/>
    </row>
    <row r="54" spans="1:13" ht="12.75">
      <c r="A54">
        <v>14</v>
      </c>
      <c r="B54" s="5">
        <v>-3.4726E-18</v>
      </c>
      <c r="C54" s="5">
        <v>-4.7878E-16</v>
      </c>
      <c r="D54" s="5">
        <v>4.78796E-16</v>
      </c>
      <c r="E54" s="4">
        <v>179.5844347</v>
      </c>
      <c r="K54" s="6"/>
      <c r="L54" s="6"/>
      <c r="M54" s="6"/>
    </row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 topLeftCell="A1">
      <selection activeCell="A1" sqref="A1:IV16384"/>
    </sheetView>
  </sheetViews>
  <sheetFormatPr defaultColWidth="9.140625" defaultRowHeight="12.75"/>
  <cols>
    <col min="1" max="1" width="10.7109375" style="0" customWidth="1"/>
    <col min="2" max="4" width="11.57421875" style="0" customWidth="1"/>
  </cols>
  <sheetData>
    <row r="1" ht="20.25">
      <c r="A1" s="1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8" ht="15.75">
      <c r="A8" s="2" t="s">
        <v>31</v>
      </c>
    </row>
    <row r="10" spans="1:2" ht="12.75">
      <c r="A10" t="s">
        <v>32</v>
      </c>
      <c r="B10" s="3">
        <v>-0.499974903955834</v>
      </c>
    </row>
    <row r="12" spans="1:4" ht="12.75">
      <c r="A12" t="s">
        <v>5</v>
      </c>
      <c r="B12" t="s">
        <v>3</v>
      </c>
      <c r="C12" t="s">
        <v>0</v>
      </c>
      <c r="D12" t="s">
        <v>6</v>
      </c>
    </row>
    <row r="13" spans="1:9" ht="12.75">
      <c r="A13" t="s">
        <v>7</v>
      </c>
      <c r="B13" t="s">
        <v>8</v>
      </c>
      <c r="C13" t="s">
        <v>9</v>
      </c>
      <c r="D13" t="s">
        <v>10</v>
      </c>
      <c r="E13" t="s">
        <v>11</v>
      </c>
      <c r="F13" t="s">
        <v>2</v>
      </c>
      <c r="G13" t="s">
        <v>12</v>
      </c>
      <c r="H13" t="s">
        <v>13</v>
      </c>
      <c r="I13" t="s">
        <v>11</v>
      </c>
    </row>
    <row r="14" spans="1:3" ht="12.75">
      <c r="A14" t="s">
        <v>14</v>
      </c>
      <c r="B14" t="s">
        <v>1</v>
      </c>
      <c r="C14">
        <v>-0.03333333</v>
      </c>
    </row>
    <row r="15" spans="1:2" ht="12.75">
      <c r="A15" t="s">
        <v>4</v>
      </c>
      <c r="B15" t="s">
        <v>15</v>
      </c>
    </row>
    <row r="16" spans="1:6" ht="12.75">
      <c r="A16" t="s">
        <v>16</v>
      </c>
      <c r="B16" t="s">
        <v>17</v>
      </c>
      <c r="C16" t="s">
        <v>18</v>
      </c>
      <c r="D16" t="s">
        <v>19</v>
      </c>
      <c r="E16" t="s">
        <v>20</v>
      </c>
      <c r="F16" t="s">
        <v>21</v>
      </c>
    </row>
    <row r="17" spans="1:5" ht="12.75">
      <c r="A17" t="s">
        <v>22</v>
      </c>
      <c r="B17" t="s">
        <v>33</v>
      </c>
      <c r="C17" t="s">
        <v>34</v>
      </c>
      <c r="D17" t="s">
        <v>23</v>
      </c>
      <c r="E17" t="s">
        <v>24</v>
      </c>
    </row>
    <row r="18" spans="1:5" ht="12.75">
      <c r="A18">
        <v>0</v>
      </c>
      <c r="B18" s="5">
        <v>0</v>
      </c>
      <c r="C18" s="5">
        <v>-2.9387E-09</v>
      </c>
      <c r="D18" s="5">
        <v>2.93867E-09</v>
      </c>
      <c r="E18" s="4">
        <v>-179.999995</v>
      </c>
    </row>
    <row r="19" spans="1:5" ht="12.75">
      <c r="A19">
        <v>1</v>
      </c>
      <c r="B19" s="5">
        <v>-0.49997455</v>
      </c>
      <c r="C19" s="5">
        <v>5.87734E-09</v>
      </c>
      <c r="D19" s="5">
        <v>0.499974553</v>
      </c>
      <c r="E19" s="4">
        <v>89.99999682</v>
      </c>
    </row>
    <row r="20" spans="1:5" ht="12.75">
      <c r="A20">
        <v>2</v>
      </c>
      <c r="B20" s="5">
        <v>4.87281E-17</v>
      </c>
      <c r="C20" s="5">
        <v>-5.8773E-09</v>
      </c>
      <c r="D20" s="5">
        <v>5.87734E-09</v>
      </c>
      <c r="E20" s="4">
        <v>-179.999995</v>
      </c>
    </row>
    <row r="21" spans="1:5" ht="12.75">
      <c r="A21">
        <v>3</v>
      </c>
      <c r="B21" s="5">
        <v>0.000423164</v>
      </c>
      <c r="C21" s="5">
        <v>5.87734E-09</v>
      </c>
      <c r="D21" s="5">
        <v>0.000423164</v>
      </c>
      <c r="E21" s="4">
        <v>-89.9992017</v>
      </c>
    </row>
    <row r="22" spans="1:5" ht="12.75">
      <c r="A22">
        <v>4</v>
      </c>
      <c r="B22" s="5">
        <v>-4.2419E-18</v>
      </c>
      <c r="C22" s="5">
        <v>-5.8773E-09</v>
      </c>
      <c r="D22" s="5">
        <v>5.87734E-09</v>
      </c>
      <c r="E22" s="4">
        <v>179.9999949</v>
      </c>
    </row>
    <row r="23" spans="1:5" ht="12.75">
      <c r="A23">
        <v>5</v>
      </c>
      <c r="B23" s="5">
        <v>0.000399808</v>
      </c>
      <c r="C23" s="5">
        <v>5.87734E-09</v>
      </c>
      <c r="D23" s="5">
        <v>0.000399808</v>
      </c>
      <c r="E23" s="4">
        <v>-89.9991552</v>
      </c>
    </row>
    <row r="24" spans="1:5" ht="12.75">
      <c r="A24">
        <v>6</v>
      </c>
      <c r="B24" s="5">
        <v>5.55653E-18</v>
      </c>
      <c r="C24" s="5">
        <v>-5.8773E-09</v>
      </c>
      <c r="D24" s="5">
        <v>5.87734E-09</v>
      </c>
      <c r="E24" s="4">
        <v>-179.999995</v>
      </c>
    </row>
    <row r="25" spans="1:5" ht="12.75">
      <c r="A25">
        <v>7</v>
      </c>
      <c r="B25" s="5">
        <v>8.78911E-05</v>
      </c>
      <c r="C25" s="5">
        <v>5.87734E-09</v>
      </c>
      <c r="D25" s="5">
        <v>8.78911E-05</v>
      </c>
      <c r="E25" s="4">
        <v>-89.9961661</v>
      </c>
    </row>
    <row r="26" spans="1:5" ht="12.75">
      <c r="A26">
        <v>8</v>
      </c>
      <c r="B26" s="5">
        <v>2.80266E-17</v>
      </c>
      <c r="C26" s="5">
        <v>-5.8773E-09</v>
      </c>
      <c r="D26" s="5">
        <v>5.87734E-09</v>
      </c>
      <c r="E26" s="4">
        <v>-179.999995</v>
      </c>
    </row>
    <row r="27" spans="1:5" ht="12.75">
      <c r="A27">
        <v>9</v>
      </c>
      <c r="B27" s="5">
        <v>-1.5156E-05</v>
      </c>
      <c r="C27" s="5">
        <v>5.87734E-09</v>
      </c>
      <c r="D27" s="5">
        <v>1.51562E-05</v>
      </c>
      <c r="E27" s="4">
        <v>89.9777791</v>
      </c>
    </row>
    <row r="28" spans="1:5" ht="12.75">
      <c r="A28">
        <v>10</v>
      </c>
      <c r="B28" s="5">
        <v>8.97448E-17</v>
      </c>
      <c r="C28" s="5">
        <v>-5.8773E-09</v>
      </c>
      <c r="D28" s="5">
        <v>5.87734E-09</v>
      </c>
      <c r="E28" s="4">
        <v>-179.999994</v>
      </c>
    </row>
    <row r="29" spans="1:5" ht="12.75">
      <c r="A29">
        <v>11</v>
      </c>
      <c r="B29" s="5">
        <v>0.000168622</v>
      </c>
      <c r="C29" s="5">
        <v>5.87734E-09</v>
      </c>
      <c r="D29" s="5">
        <v>0.000168622</v>
      </c>
      <c r="E29" s="4">
        <v>-89.9980004</v>
      </c>
    </row>
    <row r="30" spans="1:5" ht="12.75">
      <c r="A30">
        <v>12</v>
      </c>
      <c r="B30" s="5">
        <v>-1.4181E-16</v>
      </c>
      <c r="C30" s="5">
        <v>-5.8773E-09</v>
      </c>
      <c r="D30" s="5">
        <v>5.87734E-09</v>
      </c>
      <c r="E30" s="4">
        <v>179.9999936</v>
      </c>
    </row>
    <row r="31" spans="1:5" ht="12.75">
      <c r="A31">
        <v>13</v>
      </c>
      <c r="B31" s="5">
        <v>0.000127976</v>
      </c>
      <c r="C31" s="5">
        <v>5.87734E-09</v>
      </c>
      <c r="D31" s="5">
        <v>0.000127976</v>
      </c>
      <c r="E31" s="4">
        <v>-89.9973662</v>
      </c>
    </row>
    <row r="32" spans="1:5" ht="12.75">
      <c r="A32">
        <v>14</v>
      </c>
      <c r="B32" s="5">
        <v>-6.0173E-17</v>
      </c>
      <c r="C32" s="5">
        <v>-5.8773E-09</v>
      </c>
      <c r="D32" s="5">
        <v>5.87734E-09</v>
      </c>
      <c r="E32" s="4">
        <v>179.9999944</v>
      </c>
    </row>
    <row r="34" spans="1:4" ht="12.75">
      <c r="A34" t="s">
        <v>5</v>
      </c>
      <c r="B34" t="s">
        <v>3</v>
      </c>
      <c r="C34" t="s">
        <v>0</v>
      </c>
      <c r="D34" t="s">
        <v>25</v>
      </c>
    </row>
    <row r="35" spans="1:9" ht="12.75">
      <c r="A35" t="s">
        <v>7</v>
      </c>
      <c r="B35" t="s">
        <v>8</v>
      </c>
      <c r="C35" t="s">
        <v>9</v>
      </c>
      <c r="D35" t="s">
        <v>10</v>
      </c>
      <c r="E35" t="s">
        <v>11</v>
      </c>
      <c r="F35" t="s">
        <v>2</v>
      </c>
      <c r="G35" t="s">
        <v>12</v>
      </c>
      <c r="H35" t="s">
        <v>13</v>
      </c>
      <c r="I35" t="s">
        <v>11</v>
      </c>
    </row>
    <row r="36" spans="1:3" ht="12.75">
      <c r="A36" t="s">
        <v>14</v>
      </c>
      <c r="B36" t="s">
        <v>1</v>
      </c>
      <c r="C36">
        <v>-0.03333333</v>
      </c>
    </row>
    <row r="37" spans="1:2" ht="12.75">
      <c r="A37" t="s">
        <v>4</v>
      </c>
      <c r="B37" t="s">
        <v>15</v>
      </c>
    </row>
    <row r="38" spans="1:6" ht="12.75">
      <c r="A38" t="s">
        <v>16</v>
      </c>
      <c r="B38" t="s">
        <v>17</v>
      </c>
      <c r="C38" t="s">
        <v>18</v>
      </c>
      <c r="D38" t="s">
        <v>36</v>
      </c>
      <c r="E38" t="s">
        <v>20</v>
      </c>
      <c r="F38" t="s">
        <v>21</v>
      </c>
    </row>
    <row r="39" spans="1:5" ht="12.75">
      <c r="A39" t="s">
        <v>22</v>
      </c>
      <c r="B39" t="s">
        <v>33</v>
      </c>
      <c r="C39" t="s">
        <v>34</v>
      </c>
      <c r="D39" t="s">
        <v>23</v>
      </c>
      <c r="E39" t="s">
        <v>24</v>
      </c>
    </row>
    <row r="40" spans="1:5" ht="12.75">
      <c r="A40">
        <v>0</v>
      </c>
      <c r="B40" s="5">
        <v>0</v>
      </c>
      <c r="C40" s="5">
        <v>-4.3368E-18</v>
      </c>
      <c r="D40" s="5">
        <v>4.33681E-18</v>
      </c>
      <c r="E40" s="4">
        <v>-179.999995</v>
      </c>
    </row>
    <row r="41" spans="1:5" ht="12.75">
      <c r="A41">
        <v>1</v>
      </c>
      <c r="B41" s="5">
        <v>-1.9183E-08</v>
      </c>
      <c r="C41" s="5">
        <v>-0.49997654</v>
      </c>
      <c r="D41" s="5">
        <v>0.499976542</v>
      </c>
      <c r="E41" s="4">
        <v>179.9999928</v>
      </c>
    </row>
    <row r="42" spans="1:5" ht="12.75">
      <c r="A42">
        <v>2</v>
      </c>
      <c r="B42" s="5">
        <v>-4.5164E-17</v>
      </c>
      <c r="C42" s="5">
        <v>3.1225E-17</v>
      </c>
      <c r="D42" s="5">
        <v>5.49069E-17</v>
      </c>
      <c r="E42" s="4">
        <v>55.34104723</v>
      </c>
    </row>
    <row r="43" spans="1:5" ht="12.75">
      <c r="A43">
        <v>3</v>
      </c>
      <c r="B43" s="5">
        <v>1.91826E-08</v>
      </c>
      <c r="C43" s="5">
        <v>0.00042365</v>
      </c>
      <c r="D43" s="5">
        <v>0.00042365</v>
      </c>
      <c r="E43" s="4">
        <v>-0.0025943</v>
      </c>
    </row>
    <row r="44" spans="1:5" ht="12.75">
      <c r="A44">
        <v>4</v>
      </c>
      <c r="B44" s="5">
        <v>-1.7469E-17</v>
      </c>
      <c r="C44" s="5">
        <v>1.38778E-17</v>
      </c>
      <c r="D44" s="5">
        <v>2.23106E-17</v>
      </c>
      <c r="E44" s="4">
        <v>51.53574934</v>
      </c>
    </row>
    <row r="45" spans="1:5" ht="12.75">
      <c r="A45">
        <v>5</v>
      </c>
      <c r="B45" s="5">
        <v>-1.9183E-08</v>
      </c>
      <c r="C45" s="5">
        <v>0.000404029</v>
      </c>
      <c r="D45" s="5">
        <v>0.000404029</v>
      </c>
      <c r="E45" s="4">
        <v>0.0027203</v>
      </c>
    </row>
    <row r="46" spans="1:5" ht="12.75">
      <c r="A46">
        <v>6</v>
      </c>
      <c r="B46" s="5">
        <v>-2.3513E-18</v>
      </c>
      <c r="C46" s="5">
        <v>6.76542E-17</v>
      </c>
      <c r="D46" s="5">
        <v>6.76951E-17</v>
      </c>
      <c r="E46" s="4">
        <v>1.99045405</v>
      </c>
    </row>
    <row r="47" spans="1:5" ht="12.75">
      <c r="A47">
        <v>7</v>
      </c>
      <c r="B47" s="5">
        <v>1.91826E-08</v>
      </c>
      <c r="C47" s="5">
        <v>8.57622E-05</v>
      </c>
      <c r="D47" s="5">
        <v>8.57622E-05</v>
      </c>
      <c r="E47" s="4">
        <v>-0.01281545</v>
      </c>
    </row>
    <row r="48" spans="1:5" ht="12.75">
      <c r="A48">
        <v>8</v>
      </c>
      <c r="B48" s="5">
        <v>-7.4403E-17</v>
      </c>
      <c r="C48" s="5">
        <v>8.67362E-19</v>
      </c>
      <c r="D48" s="5">
        <v>7.44083E-17</v>
      </c>
      <c r="E48" s="4">
        <v>89.33209749</v>
      </c>
    </row>
    <row r="49" spans="1:5" ht="12.75">
      <c r="A49">
        <v>9</v>
      </c>
      <c r="B49" s="5">
        <v>-1.9183E-08</v>
      </c>
      <c r="C49" s="5">
        <v>-1.5235E-05</v>
      </c>
      <c r="D49" s="5">
        <v>1.52353E-05</v>
      </c>
      <c r="E49" s="4">
        <v>179.9278547</v>
      </c>
    </row>
    <row r="50" spans="1:5" ht="12.75">
      <c r="A50">
        <v>10</v>
      </c>
      <c r="B50" s="5">
        <v>-4.8443E-17</v>
      </c>
      <c r="C50" s="5">
        <v>-1.8041E-16</v>
      </c>
      <c r="D50" s="5">
        <v>1.86802E-16</v>
      </c>
      <c r="E50" s="4">
        <v>164.9696943</v>
      </c>
    </row>
    <row r="51" spans="1:5" ht="12.75">
      <c r="A51">
        <v>11</v>
      </c>
      <c r="B51" s="5">
        <v>1.91826E-08</v>
      </c>
      <c r="C51" s="5">
        <v>0.000167389</v>
      </c>
      <c r="D51" s="5">
        <v>0.000167389</v>
      </c>
      <c r="E51" s="4">
        <v>-0.006566</v>
      </c>
    </row>
    <row r="52" spans="1:5" ht="12.75">
      <c r="A52">
        <v>12</v>
      </c>
      <c r="B52" s="5">
        <v>-9.751E-17</v>
      </c>
      <c r="C52" s="5">
        <v>-9.9747E-17</v>
      </c>
      <c r="D52" s="5">
        <v>1.39491E-16</v>
      </c>
      <c r="E52" s="4">
        <v>135.6495567</v>
      </c>
    </row>
    <row r="53" spans="1:5" ht="12.75">
      <c r="A53">
        <v>13</v>
      </c>
      <c r="B53" s="5">
        <v>-1.9183E-08</v>
      </c>
      <c r="C53" s="5">
        <v>0.000117585</v>
      </c>
      <c r="D53" s="5">
        <v>0.000117585</v>
      </c>
      <c r="E53" s="4">
        <v>0.0093471</v>
      </c>
    </row>
    <row r="54" spans="1:5" ht="12.75">
      <c r="A54">
        <v>14</v>
      </c>
      <c r="B54" s="5">
        <v>-5.1971E-18</v>
      </c>
      <c r="C54" s="5">
        <v>-1.1883E-16</v>
      </c>
      <c r="D54" s="5">
        <v>1.18942E-16</v>
      </c>
      <c r="E54" s="4">
        <v>177.4956797</v>
      </c>
    </row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4" width="11.57421875" style="0" customWidth="1"/>
  </cols>
  <sheetData>
    <row r="1" ht="20.25">
      <c r="A1" s="1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8" ht="15.75">
      <c r="A8" s="2" t="s">
        <v>35</v>
      </c>
    </row>
    <row r="10" spans="1:2" ht="12.75">
      <c r="A10" t="s">
        <v>32</v>
      </c>
      <c r="B10" s="3">
        <v>-1.99806344899167</v>
      </c>
    </row>
    <row r="12" spans="1:4" ht="12.75">
      <c r="A12" t="s">
        <v>5</v>
      </c>
      <c r="B12" t="s">
        <v>3</v>
      </c>
      <c r="C12" t="s">
        <v>0</v>
      </c>
      <c r="D12" t="s">
        <v>6</v>
      </c>
    </row>
    <row r="13" spans="1:9" ht="12.75">
      <c r="A13" t="s">
        <v>7</v>
      </c>
      <c r="B13" t="s">
        <v>8</v>
      </c>
      <c r="C13" t="s">
        <v>9</v>
      </c>
      <c r="D13" t="s">
        <v>10</v>
      </c>
      <c r="E13" t="s">
        <v>11</v>
      </c>
      <c r="F13" t="s">
        <v>2</v>
      </c>
      <c r="G13" t="s">
        <v>12</v>
      </c>
      <c r="H13" t="s">
        <v>13</v>
      </c>
      <c r="I13" t="s">
        <v>11</v>
      </c>
    </row>
    <row r="14" spans="1:3" ht="12.75">
      <c r="A14" t="s">
        <v>14</v>
      </c>
      <c r="B14" t="s">
        <v>1</v>
      </c>
      <c r="C14">
        <v>-0.03333333</v>
      </c>
    </row>
    <row r="15" spans="1:2" ht="12.75">
      <c r="A15" t="s">
        <v>4</v>
      </c>
      <c r="B15" t="s">
        <v>15</v>
      </c>
    </row>
    <row r="16" spans="1:6" ht="12.75">
      <c r="A16" t="s">
        <v>16</v>
      </c>
      <c r="B16" t="s">
        <v>17</v>
      </c>
      <c r="C16" t="s">
        <v>18</v>
      </c>
      <c r="D16" t="s">
        <v>19</v>
      </c>
      <c r="E16" t="s">
        <v>20</v>
      </c>
      <c r="F16" t="s">
        <v>21</v>
      </c>
    </row>
    <row r="17" spans="1:5" ht="12.75">
      <c r="A17" t="s">
        <v>22</v>
      </c>
      <c r="B17" t="s">
        <v>33</v>
      </c>
      <c r="C17" t="s">
        <v>34</v>
      </c>
      <c r="D17" t="s">
        <v>23</v>
      </c>
      <c r="E17" t="s">
        <v>24</v>
      </c>
    </row>
    <row r="18" spans="1:5" ht="12.75">
      <c r="A18">
        <v>0</v>
      </c>
      <c r="B18" s="5">
        <v>0</v>
      </c>
      <c r="C18" s="5">
        <v>-1.2161E-08</v>
      </c>
      <c r="D18" s="5">
        <v>1.21614E-08</v>
      </c>
      <c r="E18" s="4">
        <v>-179.999995</v>
      </c>
    </row>
    <row r="19" spans="1:5" ht="12.75">
      <c r="A19">
        <v>1</v>
      </c>
      <c r="B19" s="5">
        <v>-1.99806205</v>
      </c>
      <c r="C19" s="5">
        <v>2.43229E-08</v>
      </c>
      <c r="D19" s="5">
        <v>1.99806205</v>
      </c>
      <c r="E19" s="4">
        <v>89.9999968</v>
      </c>
    </row>
    <row r="20" spans="1:5" ht="12.75">
      <c r="A20">
        <v>2</v>
      </c>
      <c r="B20" s="5">
        <v>9.63314E-17</v>
      </c>
      <c r="C20" s="5">
        <v>-2.4323E-08</v>
      </c>
      <c r="D20" s="5">
        <v>2.43229E-08</v>
      </c>
      <c r="E20" s="4">
        <v>-179.999995</v>
      </c>
    </row>
    <row r="21" spans="1:5" ht="12.75">
      <c r="A21">
        <v>3</v>
      </c>
      <c r="B21" s="5">
        <v>0.00170405</v>
      </c>
      <c r="C21" s="5">
        <v>2.43229E-08</v>
      </c>
      <c r="D21" s="5">
        <v>0.00170405</v>
      </c>
      <c r="E21" s="4">
        <v>-89.9991797</v>
      </c>
    </row>
    <row r="22" spans="1:5" ht="12.75">
      <c r="A22">
        <v>4</v>
      </c>
      <c r="B22" s="5">
        <v>2.91108E-17</v>
      </c>
      <c r="C22" s="5">
        <v>-2.4323E-08</v>
      </c>
      <c r="D22" s="5">
        <v>2.43229E-08</v>
      </c>
      <c r="E22" s="4">
        <v>-179.999995</v>
      </c>
    </row>
    <row r="23" spans="1:5" ht="12.75">
      <c r="A23">
        <v>5</v>
      </c>
      <c r="B23" s="5">
        <v>0.00157524</v>
      </c>
      <c r="C23" s="5">
        <v>2.43229E-08</v>
      </c>
      <c r="D23" s="5">
        <v>0.00157524</v>
      </c>
      <c r="E23" s="4">
        <v>-89.9991128</v>
      </c>
    </row>
    <row r="24" spans="1:5" ht="12.75">
      <c r="A24">
        <v>6</v>
      </c>
      <c r="B24" s="5">
        <v>-1.7564E-17</v>
      </c>
      <c r="C24" s="5">
        <v>-2.4323E-08</v>
      </c>
      <c r="D24" s="5">
        <v>2.43229E-08</v>
      </c>
      <c r="E24" s="4">
        <v>179.9999949</v>
      </c>
    </row>
    <row r="25" spans="1:5" ht="12.75">
      <c r="A25">
        <v>7</v>
      </c>
      <c r="B25" s="5">
        <v>0.000331756</v>
      </c>
      <c r="C25" s="5">
        <v>2.43229E-08</v>
      </c>
      <c r="D25" s="5">
        <v>0.000331756</v>
      </c>
      <c r="E25" s="4">
        <v>-89.9957968</v>
      </c>
    </row>
    <row r="26" spans="1:5" ht="12.75">
      <c r="A26">
        <v>8</v>
      </c>
      <c r="B26" s="5">
        <v>1.35742E-16</v>
      </c>
      <c r="C26" s="5">
        <v>-2.4323E-08</v>
      </c>
      <c r="D26" s="5">
        <v>2.43229E-08</v>
      </c>
      <c r="E26" s="4">
        <v>-179.999995</v>
      </c>
    </row>
    <row r="27" spans="1:5" ht="12.75">
      <c r="A27">
        <v>9</v>
      </c>
      <c r="B27" s="5">
        <v>-5.8387E-05</v>
      </c>
      <c r="C27" s="5">
        <v>2.43229E-08</v>
      </c>
      <c r="D27" s="5">
        <v>5.83875E-05</v>
      </c>
      <c r="E27" s="4">
        <v>89.9761294</v>
      </c>
    </row>
    <row r="28" spans="1:5" ht="12.75">
      <c r="A28">
        <v>10</v>
      </c>
      <c r="B28" s="5">
        <v>3.50848E-16</v>
      </c>
      <c r="C28" s="5">
        <v>-2.4323E-08</v>
      </c>
      <c r="D28" s="5">
        <v>2.43229E-08</v>
      </c>
      <c r="E28" s="4">
        <v>-179.999994</v>
      </c>
    </row>
    <row r="29" spans="1:5" ht="12.75">
      <c r="A29">
        <v>11</v>
      </c>
      <c r="B29" s="5">
        <v>0.000674517</v>
      </c>
      <c r="C29" s="5">
        <v>2.43229E-08</v>
      </c>
      <c r="D29" s="5">
        <v>0.000674517</v>
      </c>
      <c r="E29" s="4">
        <v>-89.9979314</v>
      </c>
    </row>
    <row r="30" spans="1:5" ht="12.75">
      <c r="A30">
        <v>12</v>
      </c>
      <c r="B30" s="5">
        <v>-5.4427E-16</v>
      </c>
      <c r="C30" s="5">
        <v>-2.4323E-08</v>
      </c>
      <c r="D30" s="5">
        <v>2.43229E-08</v>
      </c>
      <c r="E30" s="4">
        <v>179.9999937</v>
      </c>
    </row>
    <row r="31" spans="1:5" ht="12.75">
      <c r="A31">
        <v>13</v>
      </c>
      <c r="B31" s="5">
        <v>0.000512182</v>
      </c>
      <c r="C31" s="5">
        <v>2.43229E-08</v>
      </c>
      <c r="D31" s="5">
        <v>0.000512182</v>
      </c>
      <c r="E31" s="4">
        <v>-89.9972766</v>
      </c>
    </row>
    <row r="32" spans="1:5" ht="12.75">
      <c r="A32">
        <v>14</v>
      </c>
      <c r="B32" s="5">
        <v>-2.7279E-16</v>
      </c>
      <c r="C32" s="5">
        <v>-2.4323E-08</v>
      </c>
      <c r="D32" s="5">
        <v>2.43229E-08</v>
      </c>
      <c r="E32" s="4">
        <v>179.9999943</v>
      </c>
    </row>
    <row r="34" spans="1:4" ht="12.75">
      <c r="A34" t="s">
        <v>5</v>
      </c>
      <c r="B34" t="s">
        <v>3</v>
      </c>
      <c r="C34" t="s">
        <v>0</v>
      </c>
      <c r="D34" t="s">
        <v>25</v>
      </c>
    </row>
    <row r="35" spans="1:9" ht="12.75">
      <c r="A35" t="s">
        <v>7</v>
      </c>
      <c r="B35" t="s">
        <v>8</v>
      </c>
      <c r="C35" t="s">
        <v>9</v>
      </c>
      <c r="D35" t="s">
        <v>10</v>
      </c>
      <c r="E35" t="s">
        <v>11</v>
      </c>
      <c r="F35" t="s">
        <v>2</v>
      </c>
      <c r="G35" t="s">
        <v>12</v>
      </c>
      <c r="H35" t="s">
        <v>13</v>
      </c>
      <c r="I35" t="s">
        <v>11</v>
      </c>
    </row>
    <row r="36" spans="1:3" ht="12.75">
      <c r="A36" t="s">
        <v>14</v>
      </c>
      <c r="B36" t="s">
        <v>1</v>
      </c>
      <c r="C36">
        <v>-0.03333333</v>
      </c>
    </row>
    <row r="37" spans="1:2" ht="12.75">
      <c r="A37" t="s">
        <v>4</v>
      </c>
      <c r="B37" t="s">
        <v>15</v>
      </c>
    </row>
    <row r="38" spans="1:6" ht="12.75">
      <c r="A38" t="s">
        <v>16</v>
      </c>
      <c r="B38" t="s">
        <v>17</v>
      </c>
      <c r="C38" t="s">
        <v>18</v>
      </c>
      <c r="D38" t="s">
        <v>36</v>
      </c>
      <c r="E38" t="s">
        <v>20</v>
      </c>
      <c r="F38" t="s">
        <v>21</v>
      </c>
    </row>
    <row r="39" spans="1:5" ht="12.75">
      <c r="A39" t="s">
        <v>22</v>
      </c>
      <c r="B39" t="s">
        <v>33</v>
      </c>
      <c r="C39" t="s">
        <v>34</v>
      </c>
      <c r="D39" t="s">
        <v>23</v>
      </c>
      <c r="E39" t="s">
        <v>24</v>
      </c>
    </row>
    <row r="40" spans="1:5" ht="12.75">
      <c r="A40">
        <v>0</v>
      </c>
      <c r="B40" s="5">
        <v>0</v>
      </c>
      <c r="C40" s="5">
        <v>-8.6736E-18</v>
      </c>
      <c r="D40" s="5">
        <v>8.67362E-18</v>
      </c>
      <c r="E40" s="4">
        <v>-179.999995</v>
      </c>
    </row>
    <row r="41" spans="1:5" ht="12.75">
      <c r="A41">
        <v>1</v>
      </c>
      <c r="B41" s="5">
        <v>-7.6872E-08</v>
      </c>
      <c r="C41" s="5">
        <v>-1.99807004</v>
      </c>
      <c r="D41" s="5">
        <v>1.998070037</v>
      </c>
      <c r="E41" s="4">
        <v>179.9999928</v>
      </c>
    </row>
    <row r="42" spans="1:5" ht="12.75">
      <c r="A42">
        <v>2</v>
      </c>
      <c r="B42" s="5">
        <v>2.40441E-16</v>
      </c>
      <c r="C42" s="5">
        <v>-5.2042E-17</v>
      </c>
      <c r="D42" s="5">
        <v>2.46009E-16</v>
      </c>
      <c r="E42" s="4">
        <v>-102.212841</v>
      </c>
    </row>
    <row r="43" spans="1:5" ht="12.75">
      <c r="A43">
        <v>3</v>
      </c>
      <c r="B43" s="5">
        <v>7.68721E-08</v>
      </c>
      <c r="C43" s="5">
        <v>0.00170601</v>
      </c>
      <c r="D43" s="5">
        <v>0.00170601</v>
      </c>
      <c r="E43" s="4">
        <v>-0.0025817</v>
      </c>
    </row>
    <row r="44" spans="1:5" ht="12.75">
      <c r="A44">
        <v>4</v>
      </c>
      <c r="B44" s="5">
        <v>-1.6115E-17</v>
      </c>
      <c r="C44" s="5">
        <v>-2.4286E-17</v>
      </c>
      <c r="D44" s="5">
        <v>2.91465E-17</v>
      </c>
      <c r="E44" s="4">
        <v>146.4332454</v>
      </c>
    </row>
    <row r="45" spans="1:5" ht="12.75">
      <c r="A45">
        <v>5</v>
      </c>
      <c r="B45" s="5">
        <v>-7.6872E-08</v>
      </c>
      <c r="C45" s="5">
        <v>0.00159216</v>
      </c>
      <c r="D45" s="5">
        <v>0.00159216</v>
      </c>
      <c r="E45" s="4">
        <v>0.00276633</v>
      </c>
    </row>
    <row r="46" spans="1:5" ht="12.75">
      <c r="A46">
        <v>6</v>
      </c>
      <c r="B46" s="5">
        <v>1.83277E-17</v>
      </c>
      <c r="C46" s="5">
        <v>1.83881E-16</v>
      </c>
      <c r="D46" s="5">
        <v>1.84792E-16</v>
      </c>
      <c r="E46" s="4">
        <v>-5.69196436</v>
      </c>
    </row>
    <row r="47" spans="1:5" ht="12.75">
      <c r="A47">
        <v>7</v>
      </c>
      <c r="B47" s="5">
        <v>7.68721E-08</v>
      </c>
      <c r="C47" s="5">
        <v>0.000323281</v>
      </c>
      <c r="D47" s="5">
        <v>0.000323281</v>
      </c>
      <c r="E47" s="4">
        <v>-0.0136242</v>
      </c>
    </row>
    <row r="48" spans="1:5" ht="12.75">
      <c r="A48">
        <v>8</v>
      </c>
      <c r="B48" s="5">
        <v>-2.5774E-16</v>
      </c>
      <c r="C48" s="5">
        <v>3.46945E-18</v>
      </c>
      <c r="D48" s="5">
        <v>2.57768E-16</v>
      </c>
      <c r="E48" s="4">
        <v>89.22879792</v>
      </c>
    </row>
    <row r="49" spans="1:5" ht="12.75">
      <c r="A49">
        <v>9</v>
      </c>
      <c r="B49" s="5">
        <v>-7.6872E-08</v>
      </c>
      <c r="C49" s="5">
        <v>-5.8731E-05</v>
      </c>
      <c r="D49" s="5">
        <v>5.8731E-05</v>
      </c>
      <c r="E49" s="4">
        <v>179.9250013</v>
      </c>
    </row>
    <row r="50" spans="1:5" ht="12.75">
      <c r="A50">
        <v>10</v>
      </c>
      <c r="B50" s="5">
        <v>-2.2504E-16</v>
      </c>
      <c r="C50" s="5">
        <v>-7.5287E-16</v>
      </c>
      <c r="D50" s="5">
        <v>7.85783E-16</v>
      </c>
      <c r="E50" s="4">
        <v>163.3583382</v>
      </c>
    </row>
    <row r="51" spans="1:5" ht="12.75">
      <c r="A51">
        <v>11</v>
      </c>
      <c r="B51" s="5">
        <v>7.68721E-08</v>
      </c>
      <c r="C51" s="5">
        <v>0.000669588</v>
      </c>
      <c r="D51" s="5">
        <v>0.000669588</v>
      </c>
      <c r="E51" s="4">
        <v>-0.0065778</v>
      </c>
    </row>
    <row r="52" spans="1:5" ht="12.75">
      <c r="A52">
        <v>12</v>
      </c>
      <c r="B52" s="5">
        <v>-3.5539E-16</v>
      </c>
      <c r="C52" s="5">
        <v>-3.9205E-16</v>
      </c>
      <c r="D52" s="5">
        <v>5.29155E-16</v>
      </c>
      <c r="E52" s="4">
        <v>137.8076035</v>
      </c>
    </row>
    <row r="53" spans="1:5" ht="12.75">
      <c r="A53">
        <v>13</v>
      </c>
      <c r="B53" s="5">
        <v>-7.6872E-08</v>
      </c>
      <c r="C53" s="5">
        <v>0.000470632</v>
      </c>
      <c r="D53" s="5">
        <v>0.000470632</v>
      </c>
      <c r="E53" s="4">
        <v>0.00935858</v>
      </c>
    </row>
    <row r="54" spans="1:5" ht="12.75">
      <c r="A54">
        <v>14</v>
      </c>
      <c r="B54" s="5">
        <v>-2.4311E-17</v>
      </c>
      <c r="C54" s="5">
        <v>-4.5797E-16</v>
      </c>
      <c r="D54" s="5">
        <v>4.58612E-16</v>
      </c>
      <c r="E54" s="4">
        <v>176.9612769</v>
      </c>
    </row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 topLeftCell="A1">
      <selection activeCell="H10" sqref="H10"/>
    </sheetView>
  </sheetViews>
  <sheetFormatPr defaultColWidth="9.140625" defaultRowHeight="12.75"/>
  <cols>
    <col min="1" max="1" width="10.7109375" style="41" customWidth="1"/>
    <col min="2" max="2" width="13.421875" style="5" bestFit="1" customWidth="1"/>
    <col min="3" max="4" width="11.57421875" style="5" customWidth="1"/>
    <col min="5" max="5" width="11.57421875" style="5" bestFit="1" customWidth="1"/>
  </cols>
  <sheetData>
    <row r="1" ht="20.25">
      <c r="A1" s="40" t="s">
        <v>26</v>
      </c>
    </row>
    <row r="3" ht="12.75">
      <c r="A3" s="41" t="s">
        <v>27</v>
      </c>
    </row>
    <row r="4" ht="12.75">
      <c r="A4" s="41" t="s">
        <v>28</v>
      </c>
    </row>
    <row r="5" ht="12.75">
      <c r="A5" s="41" t="s">
        <v>29</v>
      </c>
    </row>
    <row r="6" ht="12.75">
      <c r="A6" s="41" t="s">
        <v>30</v>
      </c>
    </row>
    <row r="8" ht="15.75">
      <c r="A8" s="42" t="s">
        <v>37</v>
      </c>
    </row>
    <row r="10" spans="1:2" ht="12.75">
      <c r="A10" s="41" t="s">
        <v>32</v>
      </c>
      <c r="B10" s="5">
        <v>-0.499635714478334</v>
      </c>
    </row>
    <row r="12" spans="1:4" ht="12.75">
      <c r="A12" s="41" t="s">
        <v>5</v>
      </c>
      <c r="B12" s="5" t="s">
        <v>3</v>
      </c>
      <c r="C12" s="5" t="s">
        <v>0</v>
      </c>
      <c r="D12" s="5" t="s">
        <v>6</v>
      </c>
    </row>
    <row r="13" spans="1:9" ht="12.75">
      <c r="A13" s="41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t="s">
        <v>2</v>
      </c>
      <c r="G13" t="s">
        <v>12</v>
      </c>
      <c r="H13" t="s">
        <v>13</v>
      </c>
      <c r="I13" t="s">
        <v>11</v>
      </c>
    </row>
    <row r="14" spans="1:3" ht="12.75">
      <c r="A14" s="41" t="s">
        <v>14</v>
      </c>
      <c r="B14" s="5" t="s">
        <v>1</v>
      </c>
      <c r="C14" s="5">
        <v>-0.03333333</v>
      </c>
    </row>
    <row r="15" spans="1:2" ht="12.75">
      <c r="A15" s="41" t="s">
        <v>4</v>
      </c>
      <c r="B15" s="5" t="s">
        <v>15</v>
      </c>
    </row>
    <row r="16" spans="1:6" ht="12.75">
      <c r="A16" s="41" t="s">
        <v>16</v>
      </c>
      <c r="B16" s="5" t="s">
        <v>17</v>
      </c>
      <c r="C16" s="5" t="s">
        <v>18</v>
      </c>
      <c r="D16" s="5" t="s">
        <v>19</v>
      </c>
      <c r="E16" s="5" t="s">
        <v>20</v>
      </c>
      <c r="F16" t="s">
        <v>21</v>
      </c>
    </row>
    <row r="17" spans="1:5" ht="12.75">
      <c r="A17" s="41" t="s">
        <v>22</v>
      </c>
      <c r="B17" s="5" t="s">
        <v>33</v>
      </c>
      <c r="C17" s="5" t="s">
        <v>34</v>
      </c>
      <c r="D17" s="5" t="s">
        <v>23</v>
      </c>
      <c r="E17" s="5" t="s">
        <v>24</v>
      </c>
    </row>
    <row r="18" spans="1:5" ht="12.75">
      <c r="A18" s="41">
        <v>0</v>
      </c>
      <c r="B18" s="5">
        <v>0</v>
      </c>
      <c r="C18" s="5">
        <v>1.58302E-08</v>
      </c>
      <c r="D18" s="5">
        <v>1.58302E-08</v>
      </c>
      <c r="E18" s="5">
        <v>0</v>
      </c>
    </row>
    <row r="19" spans="1:5" ht="12.75">
      <c r="A19" s="41">
        <v>1</v>
      </c>
      <c r="B19" s="5">
        <v>-0.49957924</v>
      </c>
      <c r="C19" s="5">
        <v>-3.166E-08</v>
      </c>
      <c r="D19" s="5">
        <v>0.499579244</v>
      </c>
      <c r="E19" s="5">
        <v>90.00000113</v>
      </c>
    </row>
    <row r="20" spans="1:5" ht="12.75">
      <c r="A20" s="41">
        <v>2</v>
      </c>
      <c r="B20" s="5">
        <v>-3.2655E-17</v>
      </c>
      <c r="C20" s="5">
        <v>3.16604E-08</v>
      </c>
      <c r="D20" s="5">
        <v>3.16604E-08</v>
      </c>
      <c r="E20" s="5">
        <v>5.90954E-08</v>
      </c>
    </row>
    <row r="21" spans="1:5" ht="12.75">
      <c r="A21" s="41">
        <v>3</v>
      </c>
      <c r="B21" s="5">
        <v>0.0013006</v>
      </c>
      <c r="C21" s="5">
        <v>-3.166E-08</v>
      </c>
      <c r="D21" s="5">
        <v>0.0013006</v>
      </c>
      <c r="E21" s="5">
        <v>-90.0013922</v>
      </c>
    </row>
    <row r="22" spans="1:5" ht="12.75">
      <c r="A22" s="41">
        <v>4</v>
      </c>
      <c r="B22" s="5">
        <v>-3.5914E-18</v>
      </c>
      <c r="C22" s="5">
        <v>3.16604E-08</v>
      </c>
      <c r="D22" s="5">
        <v>3.16604E-08</v>
      </c>
      <c r="E22" s="5">
        <v>6.49937E-09</v>
      </c>
    </row>
    <row r="23" spans="1:5" ht="12.75">
      <c r="A23" s="41">
        <v>5</v>
      </c>
      <c r="B23" s="5">
        <v>0.000674035</v>
      </c>
      <c r="C23" s="5">
        <v>-3.166E-08</v>
      </c>
      <c r="D23" s="5">
        <v>0.000674035</v>
      </c>
      <c r="E23" s="5">
        <v>-90.0026888</v>
      </c>
    </row>
    <row r="24" spans="1:5" ht="12.75">
      <c r="A24" s="41">
        <v>6</v>
      </c>
      <c r="B24" s="5">
        <v>-4.6349E-18</v>
      </c>
      <c r="C24" s="5">
        <v>3.16604E-08</v>
      </c>
      <c r="D24" s="5">
        <v>3.16604E-08</v>
      </c>
      <c r="E24" s="5">
        <v>8.38785E-09</v>
      </c>
    </row>
    <row r="25" spans="1:5" ht="12.75">
      <c r="A25" s="41">
        <v>7</v>
      </c>
      <c r="B25" s="5">
        <v>0.000257871</v>
      </c>
      <c r="C25" s="5">
        <v>-3.166E-08</v>
      </c>
      <c r="D25" s="5">
        <v>0.000257871</v>
      </c>
      <c r="E25" s="5">
        <v>-90.007032</v>
      </c>
    </row>
    <row r="26" spans="1:5" ht="12.75">
      <c r="A26" s="41">
        <v>8</v>
      </c>
      <c r="B26" s="5">
        <v>3.6104E-17</v>
      </c>
      <c r="C26" s="5">
        <v>3.16604E-08</v>
      </c>
      <c r="D26" s="5">
        <v>3.16604E-08</v>
      </c>
      <c r="E26" s="5">
        <v>-6.5337E-08</v>
      </c>
    </row>
    <row r="27" spans="1:5" ht="12.75">
      <c r="A27" s="41">
        <v>9</v>
      </c>
      <c r="B27" s="5">
        <v>4.80357E-05</v>
      </c>
      <c r="C27" s="5">
        <v>-3.166E-08</v>
      </c>
      <c r="D27" s="5">
        <v>4.80357E-05</v>
      </c>
      <c r="E27" s="5">
        <v>-90.0377612</v>
      </c>
    </row>
    <row r="28" spans="1:5" ht="12.75">
      <c r="A28" s="41">
        <v>10</v>
      </c>
      <c r="B28" s="5">
        <v>8.56791E-17</v>
      </c>
      <c r="C28" s="5">
        <v>3.16604E-08</v>
      </c>
      <c r="D28" s="5">
        <v>3.16604E-08</v>
      </c>
      <c r="E28" s="5">
        <v>-1.5505E-07</v>
      </c>
    </row>
    <row r="29" spans="1:5" ht="12.75">
      <c r="A29" s="41">
        <v>11</v>
      </c>
      <c r="B29" s="5">
        <v>0.000217043</v>
      </c>
      <c r="C29" s="5">
        <v>-3.166E-08</v>
      </c>
      <c r="D29" s="5">
        <v>0.000217043</v>
      </c>
      <c r="E29" s="5">
        <v>-90.0083553</v>
      </c>
    </row>
    <row r="30" spans="1:5" ht="12.75">
      <c r="A30" s="41">
        <v>12</v>
      </c>
      <c r="B30" s="5">
        <v>-1.5217E-16</v>
      </c>
      <c r="C30" s="5">
        <v>3.16604E-08</v>
      </c>
      <c r="D30" s="5">
        <v>3.16604E-08</v>
      </c>
      <c r="E30" s="5">
        <v>2.75378E-07</v>
      </c>
    </row>
    <row r="31" spans="1:5" ht="12.75">
      <c r="A31" s="41">
        <v>13</v>
      </c>
      <c r="B31" s="5">
        <v>0.000138633</v>
      </c>
      <c r="C31" s="5">
        <v>-3.166E-08</v>
      </c>
      <c r="D31" s="5">
        <v>0.000138633</v>
      </c>
      <c r="E31" s="5">
        <v>-90.0130825</v>
      </c>
    </row>
    <row r="32" spans="1:5" ht="12.75">
      <c r="A32" s="41">
        <v>14</v>
      </c>
      <c r="B32" s="5">
        <v>-5.6107E-17</v>
      </c>
      <c r="C32" s="5">
        <v>3.16604E-08</v>
      </c>
      <c r="D32" s="5">
        <v>3.16604E-08</v>
      </c>
      <c r="E32" s="5">
        <v>1.01538E-07</v>
      </c>
    </row>
    <row r="34" spans="1:4" ht="12.75">
      <c r="A34" s="41" t="s">
        <v>5</v>
      </c>
      <c r="B34" s="5" t="s">
        <v>3</v>
      </c>
      <c r="C34" s="5" t="s">
        <v>0</v>
      </c>
      <c r="D34" s="5" t="s">
        <v>25</v>
      </c>
    </row>
    <row r="35" spans="1:9" ht="12.75">
      <c r="A35" s="41" t="s">
        <v>7</v>
      </c>
      <c r="B35" s="5" t="s">
        <v>8</v>
      </c>
      <c r="C35" s="5" t="s">
        <v>9</v>
      </c>
      <c r="D35" s="5" t="s">
        <v>10</v>
      </c>
      <c r="E35" s="5" t="s">
        <v>11</v>
      </c>
      <c r="F35" t="s">
        <v>2</v>
      </c>
      <c r="G35" t="s">
        <v>12</v>
      </c>
      <c r="H35" t="s">
        <v>13</v>
      </c>
      <c r="I35" t="s">
        <v>11</v>
      </c>
    </row>
    <row r="36" spans="1:3" ht="12.75">
      <c r="A36" s="41" t="s">
        <v>14</v>
      </c>
      <c r="B36" s="5" t="s">
        <v>1</v>
      </c>
      <c r="C36" s="5">
        <v>-0.03333333</v>
      </c>
    </row>
    <row r="37" spans="1:2" ht="12.75">
      <c r="A37" s="41" t="s">
        <v>4</v>
      </c>
      <c r="B37" s="5" t="s">
        <v>15</v>
      </c>
    </row>
    <row r="38" spans="1:6" ht="12.75">
      <c r="A38" s="41" t="s">
        <v>16</v>
      </c>
      <c r="B38" s="5" t="s">
        <v>17</v>
      </c>
      <c r="C38" s="5" t="s">
        <v>18</v>
      </c>
      <c r="D38" s="5" t="s">
        <v>36</v>
      </c>
      <c r="E38" s="5" t="s">
        <v>20</v>
      </c>
      <c r="F38" t="s">
        <v>21</v>
      </c>
    </row>
    <row r="39" spans="1:5" ht="12.75">
      <c r="A39" s="41" t="s">
        <v>22</v>
      </c>
      <c r="B39" s="5" t="s">
        <v>33</v>
      </c>
      <c r="C39" s="5" t="s">
        <v>34</v>
      </c>
      <c r="D39" s="5" t="s">
        <v>23</v>
      </c>
      <c r="E39" s="5" t="s">
        <v>24</v>
      </c>
    </row>
    <row r="40" spans="1:5" ht="12.75">
      <c r="A40" s="41">
        <v>0</v>
      </c>
      <c r="B40" s="5">
        <v>0</v>
      </c>
      <c r="C40" s="5">
        <v>-6.5052E-18</v>
      </c>
      <c r="D40" s="5">
        <v>6.50521E-18</v>
      </c>
      <c r="E40" s="5">
        <v>-179.999995</v>
      </c>
    </row>
    <row r="41" spans="1:5" ht="12.75">
      <c r="A41" s="41">
        <v>1</v>
      </c>
      <c r="B41" s="5">
        <v>-1.9007E-08</v>
      </c>
      <c r="C41" s="5">
        <v>-0.49958112</v>
      </c>
      <c r="D41" s="5">
        <v>0.499581116</v>
      </c>
      <c r="E41" s="5">
        <v>179.9999928</v>
      </c>
    </row>
    <row r="42" spans="1:5" ht="12.75">
      <c r="A42" s="41">
        <v>2</v>
      </c>
      <c r="B42" s="5">
        <v>5.08887E-17</v>
      </c>
      <c r="C42" s="5">
        <v>-4.597E-17</v>
      </c>
      <c r="D42" s="5">
        <v>6.85778E-17</v>
      </c>
      <c r="E42" s="5">
        <v>-132.09298</v>
      </c>
    </row>
    <row r="43" spans="1:5" ht="12.75">
      <c r="A43" s="41">
        <v>3</v>
      </c>
      <c r="B43" s="5">
        <v>1.9007E-08</v>
      </c>
      <c r="C43" s="5">
        <v>0.00130087</v>
      </c>
      <c r="D43" s="5">
        <v>0.00130087</v>
      </c>
      <c r="E43" s="5">
        <v>-0.00083715</v>
      </c>
    </row>
    <row r="44" spans="1:5" ht="12.75">
      <c r="A44" s="41">
        <v>4</v>
      </c>
      <c r="B44" s="5">
        <v>4.41609E-18</v>
      </c>
      <c r="C44" s="5">
        <v>-3.0358E-17</v>
      </c>
      <c r="D44" s="5">
        <v>3.06772E-17</v>
      </c>
      <c r="E44" s="5">
        <v>-171.723301</v>
      </c>
    </row>
    <row r="45" spans="1:5" ht="12.75">
      <c r="A45" s="41">
        <v>5</v>
      </c>
      <c r="B45" s="5">
        <v>-1.9007E-08</v>
      </c>
      <c r="C45" s="5">
        <v>0.000678059</v>
      </c>
      <c r="D45" s="5">
        <v>0.000678059</v>
      </c>
      <c r="E45" s="5">
        <v>0.00160608</v>
      </c>
    </row>
    <row r="46" spans="1:5" ht="12.75">
      <c r="A46" s="41">
        <v>6</v>
      </c>
      <c r="B46" s="5">
        <v>2.27788E-17</v>
      </c>
      <c r="C46" s="5">
        <v>7.54605E-17</v>
      </c>
      <c r="D46" s="5">
        <v>7.88236E-17</v>
      </c>
      <c r="E46" s="5">
        <v>-16.7971416</v>
      </c>
    </row>
    <row r="47" spans="1:5" ht="12.75">
      <c r="A47" s="41">
        <v>7</v>
      </c>
      <c r="B47" s="5">
        <v>1.9007E-08</v>
      </c>
      <c r="C47" s="5">
        <v>0.000255257</v>
      </c>
      <c r="D47" s="5">
        <v>0.000255257</v>
      </c>
      <c r="E47" s="5">
        <v>-0.0042664</v>
      </c>
    </row>
    <row r="48" spans="1:5" ht="12.75">
      <c r="A48" s="41">
        <v>8</v>
      </c>
      <c r="B48" s="5">
        <v>-6.5327E-17</v>
      </c>
      <c r="C48" s="5">
        <v>-5.2042E-18</v>
      </c>
      <c r="D48" s="5">
        <v>6.55342E-17</v>
      </c>
      <c r="E48" s="5">
        <v>94.55473777</v>
      </c>
    </row>
    <row r="49" spans="1:5" ht="12.75">
      <c r="A49" s="41">
        <v>9</v>
      </c>
      <c r="B49" s="5">
        <v>-1.9007E-08</v>
      </c>
      <c r="C49" s="5">
        <v>4.78903E-05</v>
      </c>
      <c r="D49" s="5">
        <v>4.78903E-05</v>
      </c>
      <c r="E49" s="5">
        <v>0.022739907</v>
      </c>
    </row>
    <row r="50" spans="1:5" ht="12.75">
      <c r="A50" s="41">
        <v>10</v>
      </c>
      <c r="B50" s="5">
        <v>-6.9299E-17</v>
      </c>
      <c r="C50" s="5">
        <v>-1.8822E-16</v>
      </c>
      <c r="D50" s="5">
        <v>2.0057E-16</v>
      </c>
      <c r="E50" s="5">
        <v>159.7869682</v>
      </c>
    </row>
    <row r="51" spans="1:5" ht="12.75">
      <c r="A51" s="41">
        <v>11</v>
      </c>
      <c r="B51" s="5">
        <v>1.9007E-08</v>
      </c>
      <c r="C51" s="5">
        <v>0.000216035</v>
      </c>
      <c r="D51" s="5">
        <v>0.000216035</v>
      </c>
      <c r="E51" s="5">
        <v>-0.0050409</v>
      </c>
    </row>
    <row r="52" spans="1:5" ht="12.75">
      <c r="A52" s="41">
        <v>12</v>
      </c>
      <c r="B52" s="5">
        <v>-7.5873E-17</v>
      </c>
      <c r="C52" s="5">
        <v>-9.7145E-17</v>
      </c>
      <c r="D52" s="5">
        <v>1.23263E-16</v>
      </c>
      <c r="E52" s="5">
        <v>142.0089608</v>
      </c>
    </row>
    <row r="53" spans="1:5" ht="12.75">
      <c r="A53" s="41">
        <v>13</v>
      </c>
      <c r="B53" s="5">
        <v>-1.9007E-08</v>
      </c>
      <c r="C53" s="5">
        <v>0.00012828</v>
      </c>
      <c r="D53" s="5">
        <v>0.00012828</v>
      </c>
      <c r="E53" s="5">
        <v>0.00848937</v>
      </c>
    </row>
    <row r="54" spans="1:5" ht="12.75">
      <c r="A54" s="41">
        <v>14</v>
      </c>
      <c r="B54" s="5">
        <v>-1.3058E-17</v>
      </c>
      <c r="C54" s="5">
        <v>-1.1796E-16</v>
      </c>
      <c r="D54" s="5">
        <v>1.18682E-16</v>
      </c>
      <c r="E54" s="5">
        <v>173.6831269</v>
      </c>
    </row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 topLeftCell="A1">
      <selection activeCell="A1" sqref="A1:IV16384"/>
    </sheetView>
  </sheetViews>
  <sheetFormatPr defaultColWidth="9.140625" defaultRowHeight="12.75"/>
  <cols>
    <col min="1" max="1" width="10.7109375" style="44" customWidth="1"/>
    <col min="2" max="4" width="11.57421875" style="0" customWidth="1"/>
  </cols>
  <sheetData>
    <row r="1" ht="20.25">
      <c r="A1" s="43" t="s">
        <v>26</v>
      </c>
    </row>
    <row r="3" ht="12.75">
      <c r="A3" s="44" t="s">
        <v>27</v>
      </c>
    </row>
    <row r="4" ht="12.75">
      <c r="A4" s="44" t="s">
        <v>28</v>
      </c>
    </row>
    <row r="5" ht="12.75">
      <c r="A5" s="44" t="s">
        <v>29</v>
      </c>
    </row>
    <row r="6" ht="12.75">
      <c r="A6" s="44" t="s">
        <v>30</v>
      </c>
    </row>
    <row r="8" ht="15.75">
      <c r="A8" s="45" t="s">
        <v>38</v>
      </c>
    </row>
    <row r="10" spans="1:2" ht="12.75">
      <c r="A10" s="44" t="s">
        <v>32</v>
      </c>
      <c r="B10" s="3">
        <v>-0.499630400775834</v>
      </c>
    </row>
    <row r="12" spans="1:4" ht="12.75">
      <c r="A12" s="44" t="s">
        <v>5</v>
      </c>
      <c r="B12" t="s">
        <v>3</v>
      </c>
      <c r="C12" t="s">
        <v>0</v>
      </c>
      <c r="D12" t="s">
        <v>6</v>
      </c>
    </row>
    <row r="13" spans="1:9" ht="12.75">
      <c r="A13" s="44" t="s">
        <v>7</v>
      </c>
      <c r="B13" t="s">
        <v>8</v>
      </c>
      <c r="C13" t="s">
        <v>9</v>
      </c>
      <c r="D13" t="s">
        <v>10</v>
      </c>
      <c r="E13" t="s">
        <v>11</v>
      </c>
      <c r="F13" t="s">
        <v>2</v>
      </c>
      <c r="G13" t="s">
        <v>12</v>
      </c>
      <c r="H13" t="s">
        <v>13</v>
      </c>
      <c r="I13" t="s">
        <v>11</v>
      </c>
    </row>
    <row r="14" spans="1:3" ht="12.75">
      <c r="A14" s="44" t="s">
        <v>14</v>
      </c>
      <c r="B14" t="s">
        <v>1</v>
      </c>
      <c r="C14">
        <v>-0.03333333</v>
      </c>
    </row>
    <row r="15" spans="1:2" ht="12.75">
      <c r="A15" s="44" t="s">
        <v>4</v>
      </c>
      <c r="B15" t="s">
        <v>15</v>
      </c>
    </row>
    <row r="16" spans="1:6" ht="12.75">
      <c r="A16" s="44" t="s">
        <v>16</v>
      </c>
      <c r="B16" t="s">
        <v>17</v>
      </c>
      <c r="C16" t="s">
        <v>18</v>
      </c>
      <c r="D16" t="s">
        <v>19</v>
      </c>
      <c r="E16" t="s">
        <v>20</v>
      </c>
      <c r="F16" t="s">
        <v>21</v>
      </c>
    </row>
    <row r="17" spans="1:5" ht="12.75">
      <c r="A17" s="44" t="s">
        <v>22</v>
      </c>
      <c r="B17" t="s">
        <v>33</v>
      </c>
      <c r="C17" t="s">
        <v>34</v>
      </c>
      <c r="D17" t="s">
        <v>23</v>
      </c>
      <c r="E17" t="s">
        <v>24</v>
      </c>
    </row>
    <row r="18" spans="1:5" ht="12.75">
      <c r="A18" s="44">
        <v>0</v>
      </c>
      <c r="B18" s="5">
        <v>0</v>
      </c>
      <c r="C18" s="5">
        <v>1.57951E-08</v>
      </c>
      <c r="D18" s="3">
        <v>1.57951E-08</v>
      </c>
      <c r="E18">
        <v>0</v>
      </c>
    </row>
    <row r="19" spans="1:5" ht="12.75">
      <c r="A19" s="44">
        <v>1</v>
      </c>
      <c r="B19" s="5">
        <v>-0.49957372</v>
      </c>
      <c r="C19" s="5">
        <v>-3.159E-08</v>
      </c>
      <c r="D19" s="3">
        <v>0.499573719</v>
      </c>
      <c r="E19">
        <v>90.00000112</v>
      </c>
    </row>
    <row r="20" spans="1:5" ht="12.75">
      <c r="A20" s="44">
        <v>2</v>
      </c>
      <c r="B20" s="5">
        <v>1.5145E-17</v>
      </c>
      <c r="C20" s="5">
        <v>3.15902E-08</v>
      </c>
      <c r="D20" s="3">
        <v>3.15902E-08</v>
      </c>
      <c r="E20" s="6">
        <v>-2.7469E-08</v>
      </c>
    </row>
    <row r="21" spans="1:5" ht="12.75">
      <c r="A21" s="44">
        <v>3</v>
      </c>
      <c r="B21" s="5">
        <v>0.00133119</v>
      </c>
      <c r="C21" s="5">
        <v>-3.159E-08</v>
      </c>
      <c r="D21" s="3">
        <v>0.00133119</v>
      </c>
      <c r="E21">
        <v>-90.0013572</v>
      </c>
    </row>
    <row r="22" spans="1:5" ht="12.75">
      <c r="A22" s="44">
        <v>4</v>
      </c>
      <c r="B22" s="5">
        <v>2.41777E-17</v>
      </c>
      <c r="C22" s="5">
        <v>3.15902E-08</v>
      </c>
      <c r="D22" s="3">
        <v>3.15902E-08</v>
      </c>
      <c r="E22" s="6">
        <v>-4.3852E-08</v>
      </c>
    </row>
    <row r="23" spans="1:5" ht="12.75">
      <c r="A23" s="44">
        <v>5</v>
      </c>
      <c r="B23" s="5">
        <v>0.000672529</v>
      </c>
      <c r="C23" s="5">
        <v>-3.159E-08</v>
      </c>
      <c r="D23" s="3">
        <v>0.000672529</v>
      </c>
      <c r="E23">
        <v>-90.0026888</v>
      </c>
    </row>
    <row r="24" spans="1:5" ht="12.75">
      <c r="A24" s="44">
        <v>6</v>
      </c>
      <c r="B24" s="5">
        <v>2.19553E-18</v>
      </c>
      <c r="C24" s="5">
        <v>3.15902E-08</v>
      </c>
      <c r="D24" s="3">
        <v>3.15902E-08</v>
      </c>
      <c r="E24" s="6">
        <v>-3.9821E-09</v>
      </c>
    </row>
    <row r="25" spans="1:5" ht="12.75">
      <c r="A25" s="44">
        <v>7</v>
      </c>
      <c r="B25" s="5">
        <v>0.000259563</v>
      </c>
      <c r="C25" s="5">
        <v>-3.159E-08</v>
      </c>
      <c r="D25" s="3">
        <v>0.000259563</v>
      </c>
      <c r="E25">
        <v>-90.0069707</v>
      </c>
    </row>
    <row r="26" spans="1:5" ht="12.75">
      <c r="A26" s="44">
        <v>8</v>
      </c>
      <c r="B26" s="5">
        <v>3.56703E-17</v>
      </c>
      <c r="C26" s="5">
        <v>3.15902E-08</v>
      </c>
      <c r="D26" s="3">
        <v>3.15902E-08</v>
      </c>
      <c r="E26" s="6">
        <v>-6.4696E-08</v>
      </c>
    </row>
    <row r="27" spans="1:5" ht="12.75">
      <c r="A27" s="44">
        <v>9</v>
      </c>
      <c r="B27" s="5">
        <v>4.59063E-05</v>
      </c>
      <c r="C27" s="5">
        <v>-3.159E-08</v>
      </c>
      <c r="D27" s="3">
        <v>4.59063E-05</v>
      </c>
      <c r="E27">
        <v>-90.0394254</v>
      </c>
    </row>
    <row r="28" spans="1:5" ht="12.75">
      <c r="A28" s="44">
        <v>10</v>
      </c>
      <c r="B28" s="5">
        <v>8.2562E-17</v>
      </c>
      <c r="C28" s="5">
        <v>3.15902E-08</v>
      </c>
      <c r="D28" s="3">
        <v>3.15902E-08</v>
      </c>
      <c r="E28" s="6">
        <v>-1.4974E-07</v>
      </c>
    </row>
    <row r="29" spans="1:5" ht="12.75">
      <c r="A29" s="44">
        <v>11</v>
      </c>
      <c r="B29" s="5">
        <v>0.000220939</v>
      </c>
      <c r="C29" s="5">
        <v>-3.159E-08</v>
      </c>
      <c r="D29" s="3">
        <v>0.000220939</v>
      </c>
      <c r="E29">
        <v>-90.0081898</v>
      </c>
    </row>
    <row r="30" spans="1:5" ht="12.75">
      <c r="A30" s="44">
        <v>12</v>
      </c>
      <c r="B30" s="5">
        <v>-1.5087E-16</v>
      </c>
      <c r="C30" s="5">
        <v>3.15902E-08</v>
      </c>
      <c r="D30" s="3">
        <v>3.15902E-08</v>
      </c>
      <c r="E30" s="6">
        <v>2.7363E-07</v>
      </c>
    </row>
    <row r="31" spans="1:5" ht="12.75">
      <c r="A31" s="44">
        <v>13</v>
      </c>
      <c r="B31" s="5">
        <v>0.000135507</v>
      </c>
      <c r="C31" s="5">
        <v>-3.159E-08</v>
      </c>
      <c r="D31" s="3">
        <v>0.000135507</v>
      </c>
      <c r="E31">
        <v>-90.0133546</v>
      </c>
    </row>
    <row r="32" spans="1:5" ht="12.75">
      <c r="A32" s="44">
        <v>14</v>
      </c>
      <c r="B32" s="5">
        <v>-6.3859E-17</v>
      </c>
      <c r="C32" s="5">
        <v>3.15902E-08</v>
      </c>
      <c r="D32" s="3">
        <v>3.15902E-08</v>
      </c>
      <c r="E32" s="6">
        <v>1.15823E-07</v>
      </c>
    </row>
    <row r="34" spans="1:4" ht="12.75">
      <c r="A34" s="44" t="s">
        <v>5</v>
      </c>
      <c r="B34" t="s">
        <v>3</v>
      </c>
      <c r="C34" t="s">
        <v>0</v>
      </c>
      <c r="D34" t="s">
        <v>25</v>
      </c>
    </row>
    <row r="35" spans="1:9" ht="12.75">
      <c r="A35" s="44" t="s">
        <v>7</v>
      </c>
      <c r="B35" t="s">
        <v>8</v>
      </c>
      <c r="C35" t="s">
        <v>9</v>
      </c>
      <c r="D35" t="s">
        <v>10</v>
      </c>
      <c r="E35" t="s">
        <v>11</v>
      </c>
      <c r="F35" t="s">
        <v>2</v>
      </c>
      <c r="G35" t="s">
        <v>12</v>
      </c>
      <c r="H35" t="s">
        <v>13</v>
      </c>
      <c r="I35" t="s">
        <v>11</v>
      </c>
    </row>
    <row r="36" spans="1:3" ht="12.75">
      <c r="A36" s="44" t="s">
        <v>14</v>
      </c>
      <c r="B36" t="s">
        <v>1</v>
      </c>
      <c r="C36">
        <v>-0.03333333</v>
      </c>
    </row>
    <row r="37" spans="1:2" ht="12.75">
      <c r="A37" s="44" t="s">
        <v>4</v>
      </c>
      <c r="B37" t="s">
        <v>15</v>
      </c>
    </row>
    <row r="38" spans="1:6" ht="12.75">
      <c r="A38" s="44" t="s">
        <v>16</v>
      </c>
      <c r="B38" t="s">
        <v>17</v>
      </c>
      <c r="C38" t="s">
        <v>18</v>
      </c>
      <c r="D38" t="s">
        <v>36</v>
      </c>
      <c r="E38" t="s">
        <v>20</v>
      </c>
      <c r="F38" t="s">
        <v>21</v>
      </c>
    </row>
    <row r="39" spans="1:5" ht="12.75">
      <c r="A39" s="44" t="s">
        <v>22</v>
      </c>
      <c r="B39" t="s">
        <v>33</v>
      </c>
      <c r="C39" t="s">
        <v>34</v>
      </c>
      <c r="D39" t="s">
        <v>23</v>
      </c>
      <c r="E39" t="s">
        <v>24</v>
      </c>
    </row>
    <row r="40" spans="1:5" ht="12.75">
      <c r="A40" s="44">
        <v>0</v>
      </c>
      <c r="B40" s="5">
        <v>0</v>
      </c>
      <c r="C40" s="5">
        <v>5.63785E-18</v>
      </c>
      <c r="D40" s="3">
        <v>5.63785E-18</v>
      </c>
      <c r="E40">
        <v>0</v>
      </c>
    </row>
    <row r="41" spans="1:5" ht="12.75">
      <c r="A41" s="44">
        <v>1</v>
      </c>
      <c r="B41" s="5">
        <v>-1.8927E-08</v>
      </c>
      <c r="C41" s="5">
        <v>-0.49957563</v>
      </c>
      <c r="D41" s="3">
        <v>0.499575628</v>
      </c>
      <c r="E41">
        <v>179.9999928</v>
      </c>
    </row>
    <row r="42" spans="1:5" ht="12.75">
      <c r="A42" s="44">
        <v>2</v>
      </c>
      <c r="B42" s="5">
        <v>3.2921E-18</v>
      </c>
      <c r="C42" s="5">
        <v>-1.8215E-17</v>
      </c>
      <c r="D42" s="3">
        <v>1.85097E-17</v>
      </c>
      <c r="E42">
        <v>-169.754968</v>
      </c>
    </row>
    <row r="43" spans="1:5" ht="12.75">
      <c r="A43" s="44">
        <v>3</v>
      </c>
      <c r="B43" s="5">
        <v>1.89274E-08</v>
      </c>
      <c r="C43" s="5">
        <v>0.00133145</v>
      </c>
      <c r="D43" s="3">
        <v>0.00133145</v>
      </c>
      <c r="E43" s="6">
        <v>-0.00081449</v>
      </c>
    </row>
    <row r="44" spans="1:5" ht="12.75">
      <c r="A44" s="44">
        <v>4</v>
      </c>
      <c r="B44" s="5">
        <v>-3.8241E-18</v>
      </c>
      <c r="C44" s="5">
        <v>-6.0715E-18</v>
      </c>
      <c r="D44" s="3">
        <v>7.17548E-18</v>
      </c>
      <c r="E44">
        <v>147.7953556</v>
      </c>
    </row>
    <row r="45" spans="1:5" ht="12.75">
      <c r="A45" s="44">
        <v>5</v>
      </c>
      <c r="B45" s="5">
        <v>-1.8927E-08</v>
      </c>
      <c r="C45" s="5">
        <v>0.000676605</v>
      </c>
      <c r="D45" s="3">
        <v>0.000676605</v>
      </c>
      <c r="E45" s="6">
        <v>0.0016028</v>
      </c>
    </row>
    <row r="46" spans="1:5" ht="12.75">
      <c r="A46" s="44">
        <v>6</v>
      </c>
      <c r="B46" s="5">
        <v>-5.4109E-18</v>
      </c>
      <c r="C46" s="5">
        <v>4.42354E-17</v>
      </c>
      <c r="D46" s="3">
        <v>4.45652E-17</v>
      </c>
      <c r="E46">
        <v>6.973854377</v>
      </c>
    </row>
    <row r="47" spans="1:5" ht="12.75">
      <c r="A47" s="44">
        <v>7</v>
      </c>
      <c r="B47" s="5">
        <v>1.89274E-08</v>
      </c>
      <c r="C47" s="5">
        <v>0.000256947</v>
      </c>
      <c r="D47" s="3">
        <v>0.000256947</v>
      </c>
      <c r="E47" s="6">
        <v>-0.0042205</v>
      </c>
    </row>
    <row r="48" spans="1:5" ht="12.75">
      <c r="A48" s="44">
        <v>8</v>
      </c>
      <c r="B48" s="5">
        <v>-7.27E-17</v>
      </c>
      <c r="C48" s="5">
        <v>-1.7347E-18</v>
      </c>
      <c r="D48" s="3">
        <v>7.27211E-17</v>
      </c>
      <c r="E48">
        <v>91.36688784</v>
      </c>
    </row>
    <row r="49" spans="1:5" ht="12.75">
      <c r="A49" s="44">
        <v>9</v>
      </c>
      <c r="B49" s="5">
        <v>-1.8927E-08</v>
      </c>
      <c r="C49" s="5">
        <v>4.5777E-05</v>
      </c>
      <c r="D49" s="3">
        <v>4.5777E-05</v>
      </c>
      <c r="E49">
        <v>0.023690064</v>
      </c>
    </row>
    <row r="50" spans="1:5" ht="12.75">
      <c r="A50" s="44">
        <v>10</v>
      </c>
      <c r="B50" s="5">
        <v>-6.2361E-17</v>
      </c>
      <c r="C50" s="5">
        <v>-1.7954E-16</v>
      </c>
      <c r="D50" s="3">
        <v>1.90066E-16</v>
      </c>
      <c r="E50">
        <v>160.8463456</v>
      </c>
    </row>
    <row r="51" spans="1:5" ht="12.75">
      <c r="A51" s="44">
        <v>11</v>
      </c>
      <c r="B51" s="5">
        <v>1.89274E-08</v>
      </c>
      <c r="C51" s="5">
        <v>0.000219933</v>
      </c>
      <c r="D51" s="3">
        <v>0.000219933</v>
      </c>
      <c r="E51" s="6">
        <v>-0.0049309</v>
      </c>
    </row>
    <row r="52" spans="1:5" ht="12.75">
      <c r="A52" s="44">
        <v>12</v>
      </c>
      <c r="B52" s="5">
        <v>-1.071E-16</v>
      </c>
      <c r="C52" s="5">
        <v>-9.8012E-17</v>
      </c>
      <c r="D52" s="3">
        <v>1.45178E-16</v>
      </c>
      <c r="E52">
        <v>132.4632438</v>
      </c>
    </row>
    <row r="53" spans="1:5" ht="12.75">
      <c r="A53" s="44">
        <v>13</v>
      </c>
      <c r="B53" s="5">
        <v>-1.8927E-08</v>
      </c>
      <c r="C53" s="5">
        <v>0.000125083</v>
      </c>
      <c r="D53" s="3">
        <v>0.000125083</v>
      </c>
      <c r="E53" s="6">
        <v>0.00866992</v>
      </c>
    </row>
    <row r="54" spans="1:5" ht="12.75">
      <c r="A54" s="44">
        <v>14</v>
      </c>
      <c r="B54" s="5">
        <v>-1.6529E-17</v>
      </c>
      <c r="C54" s="5">
        <v>-1.1536E-16</v>
      </c>
      <c r="D54" s="3">
        <v>1.16537E-16</v>
      </c>
      <c r="E54">
        <v>171.8461489</v>
      </c>
    </row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Vector Fields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Moor</dc:creator>
  <cp:keywords/>
  <dc:description/>
  <cp:lastModifiedBy>Martin Wilson</cp:lastModifiedBy>
  <cp:lastPrinted>2004-09-22T03:52:43Z</cp:lastPrinted>
  <dcterms:created xsi:type="dcterms:W3CDTF">2004-09-14T08:36:01Z</dcterms:created>
  <dcterms:modified xsi:type="dcterms:W3CDTF">2004-11-14T04:12:22Z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190373514</vt:i4>
  </property>
  <property fmtid="{D5CDD505-2E9C-101B-9397-08002B2CF9AE}" pid="3" name="_EmailSubject">
    <vt:lpwstr>GSI Field shapes</vt:lpwstr>
  </property>
  <property fmtid="{D5CDD505-2E9C-101B-9397-08002B2CF9AE}" pid="4" name="_AuthorEmail">
    <vt:lpwstr>eddie.moor@vectorfields.co.uk</vt:lpwstr>
  </property>
  <property fmtid="{D5CDD505-2E9C-101B-9397-08002B2CF9AE}" pid="5" name="_AuthorEmailDisplayName">
    <vt:lpwstr>Edward Moor</vt:lpwstr>
  </property>
  <property fmtid="{D5CDD505-2E9C-101B-9397-08002B2CF9AE}" pid="6" name="_ReviewingToolsShownOnce">
    <vt:lpwstr/>
  </property>
</Properties>
</file>