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5180" windowHeight="8835" activeTab="0"/>
  </bookViews>
  <sheets>
    <sheet name="GSI-004- SEGB-2F" sheetId="1" r:id="rId1"/>
  </sheets>
  <externalReferences>
    <externalReference r:id="rId4"/>
  </externalReferences>
  <definedNames>
    <definedName name="solver_adj" localSheetId="0" hidden="1">'GSI-004- SEGB-2F'!$C$87</definedName>
    <definedName name="solver_cvg" localSheetId="0" hidden="1">0.000011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2</definedName>
    <definedName name="solver_opt" localSheetId="0" hidden="1">'GSI-004- SEGB-2F'!$D$99</definedName>
    <definedName name="solver_pre" localSheetId="0" hidden="1">0.0011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0.0000001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<sst xmlns="http://schemas.openxmlformats.org/spreadsheetml/2006/main" count="132" uniqueCount="70">
  <si>
    <t>width</t>
  </si>
  <si>
    <t>(V)</t>
  </si>
  <si>
    <t>(mT)</t>
  </si>
  <si>
    <t>(mHz)</t>
  </si>
  <si>
    <t>flow</t>
  </si>
  <si>
    <t>bypass</t>
  </si>
  <si>
    <t>volume cm^3</t>
  </si>
  <si>
    <t>length</t>
  </si>
  <si>
    <t>thickness</t>
  </si>
  <si>
    <t>freq .</t>
  </si>
  <si>
    <t>field amp.</t>
  </si>
  <si>
    <t>(mW)</t>
  </si>
  <si>
    <t>Ptotal</t>
  </si>
  <si>
    <t>Psamholder</t>
  </si>
  <si>
    <t>w</t>
  </si>
  <si>
    <t>t</t>
  </si>
  <si>
    <t>N</t>
  </si>
  <si>
    <t>Bm</t>
  </si>
  <si>
    <t>m</t>
  </si>
  <si>
    <t>T</t>
  </si>
  <si>
    <t>Lpc</t>
  </si>
  <si>
    <t>filling factor str</t>
  </si>
  <si>
    <t>Lps</t>
  </si>
  <si>
    <t>m3</t>
  </si>
  <si>
    <t>(kJ/m3)</t>
  </si>
  <si>
    <t>Qperp</t>
  </si>
  <si>
    <t>Qpar</t>
  </si>
  <si>
    <t>closed</t>
  </si>
  <si>
    <t>V-I measuments</t>
  </si>
  <si>
    <t>V(1-2)</t>
  </si>
  <si>
    <t>V(1-7)</t>
  </si>
  <si>
    <t>V(1-4)</t>
  </si>
  <si>
    <t>V(1-11)</t>
  </si>
  <si>
    <t>V(1-13)</t>
  </si>
  <si>
    <t>V(1-16)</t>
  </si>
  <si>
    <t>V(1-3)</t>
  </si>
  <si>
    <t>V(1.9)</t>
  </si>
  <si>
    <t>GSI-004</t>
  </si>
  <si>
    <t xml:space="preserve">I </t>
  </si>
  <si>
    <t>(A)</t>
  </si>
  <si>
    <r>
      <t>(</t>
    </r>
    <r>
      <rPr>
        <sz val="10"/>
        <rFont val="Symbol"/>
        <family val="1"/>
      </rPr>
      <t>m</t>
    </r>
    <r>
      <rPr>
        <sz val="10"/>
        <rFont val="Arial"/>
        <family val="0"/>
      </rPr>
      <t>V)</t>
    </r>
  </si>
  <si>
    <t xml:space="preserve">(note I-contacts strand 1 and 16) </t>
  </si>
  <si>
    <t>2 closed</t>
  </si>
  <si>
    <t>GSI-004-SEG B-2F</t>
  </si>
  <si>
    <t>measured Feb 2003</t>
  </si>
  <si>
    <t>Q</t>
  </si>
  <si>
    <t>fit</t>
  </si>
  <si>
    <t>sigma</t>
  </si>
  <si>
    <t>mW</t>
  </si>
  <si>
    <t>Ri =</t>
  </si>
  <si>
    <t>length of sample ls =</t>
  </si>
  <si>
    <t>mm</t>
  </si>
  <si>
    <t xml:space="preserve">twist pitch p  = </t>
  </si>
  <si>
    <t xml:space="preserve">mm </t>
  </si>
  <si>
    <t>resistance over twist pitch Ri =</t>
  </si>
  <si>
    <t>Ra = 8 * Ri =</t>
  </si>
  <si>
    <t xml:space="preserve">Appendix 28-1(1): Loss measurements from Twente </t>
  </si>
  <si>
    <t>Ra = 213 microOhm</t>
  </si>
  <si>
    <t>Ra = 64 microOhm</t>
  </si>
  <si>
    <t>KA fit Rep 21(1)</t>
  </si>
  <si>
    <t>KA fit Rep 19(2)</t>
  </si>
  <si>
    <t>intercept =</t>
  </si>
  <si>
    <t>gradient =</t>
  </si>
  <si>
    <t>Fit the measured points</t>
  </si>
  <si>
    <t>plot</t>
  </si>
  <si>
    <t>freq</t>
  </si>
  <si>
    <t>Loss</t>
  </si>
  <si>
    <t>Psam holder</t>
  </si>
  <si>
    <t xml:space="preserve">Perpendicular Field Losses </t>
  </si>
  <si>
    <t>Parallel field losses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</si>
</sst>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E+00"/>
    <numFmt numFmtId="186" formatCode="0.00000000"/>
    <numFmt numFmtId="187" formatCode="0.0000000"/>
    <numFmt numFmtId="188" formatCode="0.0E+00"/>
    <numFmt numFmtId="189" formatCode="0E+00"/>
    <numFmt numFmtId="190" formatCode="0.000E+00"/>
    <numFmt numFmtId="191" formatCode="0.00000E+00"/>
    <numFmt numFmtId="192" formatCode="0.000000E+00"/>
    <numFmt numFmtId="193" formatCode="0.0000000E+00"/>
    <numFmt numFmtId="194" formatCode="0.0000E+00;\ĝ"/>
    <numFmt numFmtId="195" formatCode="0.0000E+00;\拔"/>
    <numFmt numFmtId="196" formatCode="0.000E+00;\拔"/>
    <numFmt numFmtId="197" formatCode="0.00E+00;\拔"/>
    <numFmt numFmtId="198" formatCode="0.E+00"/>
    <numFmt numFmtId="199" formatCode="0.00000E+00;\拔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2"/>
    </font>
    <font>
      <sz val="8"/>
      <name val="Arial"/>
      <family val="0"/>
    </font>
    <font>
      <sz val="10.75"/>
      <name val="Arial"/>
      <family val="2"/>
    </font>
    <font>
      <sz val="11.25"/>
      <name val="Arial"/>
      <family val="2"/>
    </font>
    <font>
      <sz val="11.25"/>
      <name val="Symbol"/>
      <family val="1"/>
    </font>
    <font>
      <sz val="12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center"/>
    </xf>
    <xf numFmtId="18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I=50A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'[1]GSI004b'!$C$83:$C$90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16</c:v>
                </c:pt>
              </c:numCache>
            </c:numRef>
          </c:xVal>
          <c:yVal>
            <c:numRef>
              <c:f>'[1]GSI004b'!$D$83:$D$90</c:f>
              <c:numCache>
                <c:ptCount val="8"/>
                <c:pt idx="0">
                  <c:v>0</c:v>
                </c:pt>
                <c:pt idx="1">
                  <c:v>27.7</c:v>
                </c:pt>
                <c:pt idx="2">
                  <c:v>29.2</c:v>
                </c:pt>
                <c:pt idx="3">
                  <c:v>40.2</c:v>
                </c:pt>
                <c:pt idx="4">
                  <c:v>46.2</c:v>
                </c:pt>
                <c:pt idx="5">
                  <c:v>53.3</c:v>
                </c:pt>
                <c:pt idx="6">
                  <c:v>61.8</c:v>
                </c:pt>
                <c:pt idx="7">
                  <c:v>83</c:v>
                </c:pt>
              </c:numCache>
            </c:numRef>
          </c:yVal>
          <c:smooth val="1"/>
        </c:ser>
        <c:axId val="54566722"/>
        <c:axId val="21338451"/>
      </c:scatterChart>
      <c:valAx>
        <c:axId val="5456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38451"/>
        <c:crosses val="autoZero"/>
        <c:crossBetween val="midCat"/>
        <c:dispUnits/>
      </c:valAx>
      <c:valAx>
        <c:axId val="21338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667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"/>
          <c:w val="0.9215"/>
          <c:h val="0.938"/>
        </c:manualLayout>
      </c:layout>
      <c:scatterChart>
        <c:scatterStyle val="lineMarker"/>
        <c:varyColors val="0"/>
        <c:ser>
          <c:idx val="0"/>
          <c:order val="0"/>
          <c:tx>
            <c:v>measurements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percentage"/>
            <c:val val="2"/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'GSI-004- SEGB-2F'!$B$17:$B$21</c:f>
              <c:numCache/>
            </c:numRef>
          </c:xVal>
          <c:yVal>
            <c:numRef>
              <c:f>'GSI-004- SEGB-2F'!$G$17:$G$21</c:f>
              <c:numCache/>
            </c:numRef>
          </c:yVal>
          <c:smooth val="0"/>
        </c:ser>
        <c:ser>
          <c:idx val="5"/>
          <c:order val="1"/>
          <c:tx>
            <c:v>fit measurements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'GSI-004- SEGB-2F'!$A$28:$A$29</c:f>
              <c:numCache/>
            </c:numRef>
          </c:xVal>
          <c:yVal>
            <c:numRef>
              <c:f>'GSI-004- SEGB-2F'!$B$28:$B$29</c:f>
              <c:numCache/>
            </c:numRef>
          </c:yVal>
          <c:smooth val="0"/>
        </c:ser>
        <c:ser>
          <c:idx val="1"/>
          <c:order val="2"/>
          <c:tx>
            <c:v>calc 213micOhm Rep 21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('GSI-004- SEGB-2F'!$B$16,'GSI-004- SEGB-2F'!$B$21)</c:f>
              <c:numCache/>
            </c:numRef>
          </c:xVal>
          <c:yVal>
            <c:numRef>
              <c:f>('GSI-004- SEGB-2F'!$H$16,'GSI-004- SEGB-2F'!$H$21)</c:f>
              <c:numCache/>
            </c:numRef>
          </c:yVal>
          <c:smooth val="0"/>
        </c:ser>
        <c:ser>
          <c:idx val="2"/>
          <c:order val="3"/>
          <c:tx>
            <c:v>calc 64 micOhm Rep 21</c:v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('GSI-004- SEGB-2F'!$B$16,'GSI-004- SEGB-2F'!$B$21)</c:f>
              <c:numCache/>
            </c:numRef>
          </c:xVal>
          <c:yVal>
            <c:numRef>
              <c:f>('GSI-004- SEGB-2F'!$I$16,'GSI-004- SEGB-2F'!$I$21)</c:f>
              <c:numCache/>
            </c:numRef>
          </c:yVal>
          <c:smooth val="0"/>
        </c:ser>
        <c:ser>
          <c:idx val="3"/>
          <c:order val="4"/>
          <c:tx>
            <c:v>calc 213 micOhm Rep19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('GSI-004- SEGB-2F'!$B$16,'GSI-004- SEGB-2F'!$B$21)</c:f>
              <c:numCache/>
            </c:numRef>
          </c:xVal>
          <c:yVal>
            <c:numRef>
              <c:f>('GSI-004- SEGB-2F'!$J$16,'GSI-004- SEGB-2F'!$J$21)</c:f>
              <c:numCache/>
            </c:numRef>
          </c:yVal>
          <c:smooth val="0"/>
        </c:ser>
        <c:ser>
          <c:idx val="4"/>
          <c:order val="5"/>
          <c:tx>
            <c:v>calc 64 micOhm Rep19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('GSI-004- SEGB-2F'!$B$16,'GSI-004- SEGB-2F'!$B$21)</c:f>
              <c:numCache/>
            </c:numRef>
          </c:xVal>
          <c:yVal>
            <c:numRef>
              <c:f>('GSI-004- SEGB-2F'!$K$16,'GSI-004- SEGB-2F'!$K$21)</c:f>
              <c:numCache/>
            </c:numRef>
          </c:yVal>
          <c:smooth val="0"/>
        </c:ser>
        <c:axId val="57828332"/>
        <c:axId val="50692941"/>
      </c:scatterChart>
      <c:valAx>
        <c:axId val="57828332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92941"/>
        <c:crosses val="autoZero"/>
        <c:crossBetween val="midCat"/>
        <c:dispUnits/>
      </c:valAx>
      <c:valAx>
        <c:axId val="50692941"/>
        <c:scaling>
          <c:orientation val="minMax"/>
          <c:max val="14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Loss / cycle  J/m^3  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82833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579"/>
          <c:w val="0.41625"/>
          <c:h val="0.25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65"/>
          <c:h val="0.938"/>
        </c:manualLayout>
      </c:layout>
      <c:scatterChart>
        <c:scatterStyle val="smoothMarker"/>
        <c:varyColors val="0"/>
        <c:ser>
          <c:idx val="0"/>
          <c:order val="0"/>
          <c:tx>
            <c:v>data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'GSI-004- SEGB-2F'!$A$91:$A$98</c:f>
              <c:numCache/>
            </c:numRef>
          </c:xVal>
          <c:yVal>
            <c:numRef>
              <c:f>'GSI-004- SEGB-2F'!$B$91:$B$98</c:f>
              <c:numCache/>
            </c:numRef>
          </c:yVal>
          <c:smooth val="1"/>
        </c:ser>
        <c:ser>
          <c:idx val="1"/>
          <c:order val="1"/>
          <c:tx>
            <c:v>linear fit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('GSI-004- SEGB-2F'!$A$90,'GSI-004- SEGB-2F'!$A$98)</c:f>
              <c:numCache/>
            </c:numRef>
          </c:xVal>
          <c:yVal>
            <c:numRef>
              <c:f>('GSI-004- SEGB-2F'!$C$90,'GSI-004- SEGB-2F'!$C$98)</c:f>
              <c:numCache/>
            </c:numRef>
          </c:yVal>
          <c:smooth val="1"/>
        </c:ser>
        <c:axId val="53583286"/>
        <c:axId val="12487527"/>
      </c:scatterChart>
      <c:valAx>
        <c:axId val="53583286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current 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87527"/>
        <c:crosses val="autoZero"/>
        <c:crossBetween val="midCat"/>
        <c:dispUnits/>
        <c:majorUnit val="4"/>
      </c:valAx>
      <c:valAx>
        <c:axId val="12487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voltage   </a:t>
                </a:r>
                <a:r>
                  <a:rPr lang="en-US" cap="none" sz="1125" b="0" i="0" u="none" baseline="0"/>
                  <a:t>m</a:t>
                </a: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V   .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83286"/>
        <c:crosses val="autoZero"/>
        <c:crossBetween val="midCat"/>
        <c:dispUnits/>
        <c:majorUnit val="30"/>
      </c:valAx>
      <c:spPr>
        <a:noFill/>
      </c:spPr>
    </c:plotArea>
    <c:legend>
      <c:legendPos val="r"/>
      <c:layout>
        <c:manualLayout>
          <c:xMode val="edge"/>
          <c:yMode val="edge"/>
          <c:x val="0.105"/>
          <c:y val="0.02875"/>
          <c:w val="0.22975"/>
          <c:h val="0.15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"/>
          <c:w val="0.94025"/>
          <c:h val="0.95375"/>
        </c:manualLayout>
      </c:layout>
      <c:scatterChart>
        <c:scatterStyle val="lineMarker"/>
        <c:varyColors val="0"/>
        <c:ser>
          <c:idx val="2"/>
          <c:order val="0"/>
          <c:tx>
            <c:v>measurements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percentage"/>
            <c:val val="2"/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'GSI-004- SEGB-2F'!$B$49:$B$53</c:f>
              <c:numCache/>
            </c:numRef>
          </c:xVal>
          <c:yVal>
            <c:numRef>
              <c:f>'GSI-004- SEGB-2F'!$G$49:$G$53</c:f>
              <c:numCache/>
            </c:numRef>
          </c:yVal>
          <c:smooth val="0"/>
        </c:ser>
        <c:ser>
          <c:idx val="0"/>
          <c:order val="1"/>
          <c:tx>
            <c:v>fit measurements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'GSI-004- SEGB-2F'!$A$60:$A$61</c:f>
              <c:numCache/>
            </c:numRef>
          </c:xVal>
          <c:yVal>
            <c:numRef>
              <c:f>'GSI-004- SEGB-2F'!$B$60:$B$61</c:f>
              <c:numCache/>
            </c:numRef>
          </c:yVal>
          <c:smooth val="0"/>
        </c:ser>
        <c:ser>
          <c:idx val="1"/>
          <c:order val="2"/>
          <c:tx>
            <c:v>calc 213 mic Ohm Rep21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('GSI-004- SEGB-2F'!$B$48,'GSI-004- SEGB-2F'!$B$53)</c:f>
              <c:numCache/>
            </c:numRef>
          </c:xVal>
          <c:yVal>
            <c:numRef>
              <c:f>('GSI-004- SEGB-2F'!$H$48,'GSI-004- SEGB-2F'!$H$53)</c:f>
              <c:numCache/>
            </c:numRef>
          </c:yVal>
          <c:smooth val="0"/>
        </c:ser>
        <c:ser>
          <c:idx val="3"/>
          <c:order val="3"/>
          <c:tx>
            <c:v>calc 64 micOhm Rep21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('GSI-004- SEGB-2F'!$B$48,'GSI-004- SEGB-2F'!$B$53)</c:f>
              <c:numCache/>
            </c:numRef>
          </c:xVal>
          <c:yVal>
            <c:numRef>
              <c:f>('GSI-004- SEGB-2F'!$I$48,'GSI-004- SEGB-2F'!$I$53)</c:f>
              <c:numCache/>
            </c:numRef>
          </c:yVal>
          <c:smooth val="0"/>
        </c:ser>
        <c:ser>
          <c:idx val="4"/>
          <c:order val="4"/>
          <c:tx>
            <c:v>calc 213 micOhm Rep19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('GSI-004- SEGB-2F'!$B$48,'GSI-004- SEGB-2F'!$B$53)</c:f>
              <c:numCache/>
            </c:numRef>
          </c:xVal>
          <c:yVal>
            <c:numRef>
              <c:f>('GSI-004- SEGB-2F'!$J$48,'GSI-004- SEGB-2F'!$J$53)</c:f>
              <c:numCache/>
            </c:numRef>
          </c:yVal>
          <c:smooth val="0"/>
        </c:ser>
        <c:ser>
          <c:idx val="5"/>
          <c:order val="5"/>
          <c:tx>
            <c:v>calc 64 micOhm Rep19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('GSI-004- SEGB-2F'!$B$48,'GSI-004- SEGB-2F'!$B$53)</c:f>
              <c:numCache/>
            </c:numRef>
          </c:xVal>
          <c:yVal>
            <c:numRef>
              <c:f>('GSI-004- SEGB-2F'!$K$48,'GSI-004- SEGB-2F'!$K$53)</c:f>
              <c:numCache/>
            </c:numRef>
          </c:yVal>
          <c:smooth val="0"/>
        </c:ser>
        <c:axId val="45278880"/>
        <c:axId val="4856737"/>
      </c:scatterChart>
      <c:valAx>
        <c:axId val="45278880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6737"/>
        <c:crosses val="autoZero"/>
        <c:crossBetween val="midCat"/>
        <c:dispUnits/>
      </c:valAx>
      <c:valAx>
        <c:axId val="4856737"/>
        <c:scaling>
          <c:orientation val="minMax"/>
          <c:max val="13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 / cycle  J/m^3  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27888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825"/>
          <c:y val="0.57725"/>
          <c:w val="0.5535"/>
          <c:h val="0.29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132</xdr:row>
      <xdr:rowOff>57150</xdr:rowOff>
    </xdr:from>
    <xdr:to>
      <xdr:col>6</xdr:col>
      <xdr:colOff>161925</xdr:colOff>
      <xdr:row>146</xdr:row>
      <xdr:rowOff>19050</xdr:rowOff>
    </xdr:to>
    <xdr:graphicFrame>
      <xdr:nvGraphicFramePr>
        <xdr:cNvPr id="1" name="Chart 6"/>
        <xdr:cNvGraphicFramePr/>
      </xdr:nvGraphicFramePr>
      <xdr:xfrm>
        <a:off x="104775" y="21945600"/>
        <a:ext cx="31527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21</xdr:row>
      <xdr:rowOff>66675</xdr:rowOff>
    </xdr:from>
    <xdr:to>
      <xdr:col>10</xdr:col>
      <xdr:colOff>590550</xdr:colOff>
      <xdr:row>42</xdr:row>
      <xdr:rowOff>123825</xdr:rowOff>
    </xdr:to>
    <xdr:graphicFrame>
      <xdr:nvGraphicFramePr>
        <xdr:cNvPr id="2" name="Chart 7"/>
        <xdr:cNvGraphicFramePr/>
      </xdr:nvGraphicFramePr>
      <xdr:xfrm>
        <a:off x="1638300" y="3810000"/>
        <a:ext cx="46386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112</xdr:row>
      <xdr:rowOff>38100</xdr:rowOff>
    </xdr:from>
    <xdr:to>
      <xdr:col>8</xdr:col>
      <xdr:colOff>533400</xdr:colOff>
      <xdr:row>131</xdr:row>
      <xdr:rowOff>38100</xdr:rowOff>
    </xdr:to>
    <xdr:graphicFrame>
      <xdr:nvGraphicFramePr>
        <xdr:cNvPr id="3" name="Chart 8"/>
        <xdr:cNvGraphicFramePr/>
      </xdr:nvGraphicFramePr>
      <xdr:xfrm>
        <a:off x="28575" y="18688050"/>
        <a:ext cx="48958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495300</xdr:colOff>
      <xdr:row>53</xdr:row>
      <xdr:rowOff>38100</xdr:rowOff>
    </xdr:from>
    <xdr:to>
      <xdr:col>10</xdr:col>
      <xdr:colOff>657225</xdr:colOff>
      <xdr:row>74</xdr:row>
      <xdr:rowOff>57150</xdr:rowOff>
    </xdr:to>
    <xdr:graphicFrame>
      <xdr:nvGraphicFramePr>
        <xdr:cNvPr id="4" name="Chart 9"/>
        <xdr:cNvGraphicFramePr/>
      </xdr:nvGraphicFramePr>
      <xdr:xfrm>
        <a:off x="1628775" y="9134475"/>
        <a:ext cx="4714875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si-bnl\3rd%20loss%20campaign\GSI_Febr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clotron"/>
      <sheetName val="GSI004a"/>
      <sheetName val="GSI004b"/>
    </sheetNames>
    <sheetDataSet>
      <sheetData sheetId="2">
        <row r="83">
          <cell r="C83">
            <v>1</v>
          </cell>
          <cell r="D83">
            <v>0</v>
          </cell>
        </row>
        <row r="84">
          <cell r="C84">
            <v>3</v>
          </cell>
          <cell r="D84">
            <v>27.7</v>
          </cell>
        </row>
        <row r="85">
          <cell r="C85">
            <v>4</v>
          </cell>
          <cell r="D85">
            <v>29.2</v>
          </cell>
        </row>
        <row r="86">
          <cell r="C86">
            <v>7</v>
          </cell>
          <cell r="D86">
            <v>40.2</v>
          </cell>
        </row>
        <row r="87">
          <cell r="C87">
            <v>9</v>
          </cell>
          <cell r="D87">
            <v>46.2</v>
          </cell>
        </row>
        <row r="88">
          <cell r="C88">
            <v>11</v>
          </cell>
          <cell r="D88">
            <v>53.3</v>
          </cell>
        </row>
        <row r="89">
          <cell r="C89">
            <v>13</v>
          </cell>
          <cell r="D89">
            <v>61.8</v>
          </cell>
        </row>
        <row r="90">
          <cell r="C90">
            <v>16</v>
          </cell>
          <cell r="D90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04"/>
  <sheetViews>
    <sheetView tabSelected="1" workbookViewId="0" topLeftCell="C109">
      <selection activeCell="Q140" sqref="Q140"/>
    </sheetView>
  </sheetViews>
  <sheetFormatPr defaultColWidth="9.140625" defaultRowHeight="12.75"/>
  <cols>
    <col min="1" max="1" width="8.8515625" style="19" customWidth="1"/>
    <col min="2" max="2" width="8.140625" style="0" customWidth="1"/>
    <col min="3" max="3" width="8.00390625" style="0" customWidth="1"/>
    <col min="4" max="4" width="7.00390625" style="0" customWidth="1"/>
    <col min="5" max="5" width="7.421875" style="0" customWidth="1"/>
    <col min="6" max="6" width="7.00390625" style="0" customWidth="1"/>
    <col min="7" max="8" width="9.7109375" style="0" customWidth="1"/>
    <col min="9" max="9" width="9.28125" style="5" customWidth="1"/>
    <col min="10" max="11" width="10.140625" style="0" customWidth="1"/>
    <col min="12" max="12" width="12.7109375" style="0" customWidth="1"/>
    <col min="13" max="13" width="12.421875" style="0" bestFit="1" customWidth="1"/>
    <col min="14" max="14" width="9.8515625" style="0" bestFit="1" customWidth="1"/>
    <col min="15" max="15" width="12.00390625" style="0" bestFit="1" customWidth="1"/>
    <col min="16" max="16" width="10.00390625" style="0" bestFit="1" customWidth="1"/>
    <col min="17" max="17" width="10.00390625" style="0" customWidth="1"/>
    <col min="18" max="18" width="13.57421875" style="0" customWidth="1"/>
  </cols>
  <sheetData>
    <row r="1" ht="12.75">
      <c r="A1" s="26" t="s">
        <v>56</v>
      </c>
    </row>
    <row r="2" spans="1:6" ht="12.75">
      <c r="A2" s="27" t="s">
        <v>43</v>
      </c>
      <c r="C2" s="23" t="s">
        <v>44</v>
      </c>
      <c r="F2" s="4"/>
    </row>
    <row r="3" ht="12.75">
      <c r="F3" s="4"/>
    </row>
    <row r="4" spans="1:10" ht="12.75">
      <c r="A4" s="19" t="s">
        <v>7</v>
      </c>
      <c r="C4">
        <v>3.795</v>
      </c>
      <c r="D4" t="s">
        <v>18</v>
      </c>
      <c r="F4" s="19" t="s">
        <v>14</v>
      </c>
      <c r="G4" s="3">
        <v>0.009727</v>
      </c>
      <c r="H4" s="5" t="s">
        <v>18</v>
      </c>
      <c r="J4" s="2"/>
    </row>
    <row r="5" spans="1:11" ht="12.75">
      <c r="A5" s="19" t="s">
        <v>8</v>
      </c>
      <c r="C5">
        <v>0.0011735</v>
      </c>
      <c r="D5" t="s">
        <v>18</v>
      </c>
      <c r="F5" s="19" t="s">
        <v>15</v>
      </c>
      <c r="G5" s="3">
        <v>0.0011735</v>
      </c>
      <c r="H5" s="5" t="s">
        <v>18</v>
      </c>
      <c r="K5" s="1"/>
    </row>
    <row r="6" spans="1:11" ht="12.75">
      <c r="A6" s="19" t="s">
        <v>0</v>
      </c>
      <c r="C6" s="14">
        <v>0.009727</v>
      </c>
      <c r="D6" t="s">
        <v>18</v>
      </c>
      <c r="F6" s="19" t="s">
        <v>20</v>
      </c>
      <c r="G6" s="3">
        <v>0.074</v>
      </c>
      <c r="H6" s="5" t="s">
        <v>18</v>
      </c>
      <c r="K6" s="1"/>
    </row>
    <row r="7" spans="1:11" ht="12.75">
      <c r="A7" s="19" t="s">
        <v>6</v>
      </c>
      <c r="C7" s="15">
        <f>C5*C6*C4</f>
        <v>4.33185379275E-05</v>
      </c>
      <c r="D7" t="s">
        <v>23</v>
      </c>
      <c r="F7" s="19" t="s">
        <v>22</v>
      </c>
      <c r="G7" s="5">
        <v>0.004</v>
      </c>
      <c r="H7" s="5" t="s">
        <v>18</v>
      </c>
      <c r="K7" s="3"/>
    </row>
    <row r="8" spans="6:8" ht="12.75">
      <c r="F8" s="19" t="s">
        <v>16</v>
      </c>
      <c r="G8" s="5">
        <v>30</v>
      </c>
      <c r="H8" s="5"/>
    </row>
    <row r="9" spans="1:11" ht="12.75">
      <c r="A9"/>
      <c r="F9" s="19" t="s">
        <v>21</v>
      </c>
      <c r="G9" s="5">
        <v>0.86</v>
      </c>
      <c r="H9" s="5"/>
      <c r="I9"/>
      <c r="K9" s="7"/>
    </row>
    <row r="10" spans="1:9" ht="12.75">
      <c r="A10"/>
      <c r="F10" s="19" t="s">
        <v>17</v>
      </c>
      <c r="G10" s="5">
        <v>0.3</v>
      </c>
      <c r="H10" s="5" t="s">
        <v>19</v>
      </c>
      <c r="I10"/>
    </row>
    <row r="11" spans="1:9" ht="12.75">
      <c r="A11"/>
      <c r="F11" s="19"/>
      <c r="G11" s="5"/>
      <c r="H11" s="5"/>
      <c r="I11"/>
    </row>
    <row r="12" spans="2:11" ht="12.75">
      <c r="B12" s="5"/>
      <c r="C12" s="5"/>
      <c r="D12" s="5"/>
      <c r="E12" s="5"/>
      <c r="F12" s="8"/>
      <c r="G12" s="5"/>
      <c r="H12" s="24" t="s">
        <v>59</v>
      </c>
      <c r="I12" s="22"/>
      <c r="J12" s="24" t="s">
        <v>60</v>
      </c>
      <c r="K12" s="22"/>
    </row>
    <row r="13" spans="1:11" ht="27" customHeight="1">
      <c r="A13" s="26" t="s">
        <v>68</v>
      </c>
      <c r="B13" s="5"/>
      <c r="C13" s="5"/>
      <c r="D13" s="5"/>
      <c r="E13" s="5"/>
      <c r="F13" s="8"/>
      <c r="G13" s="5"/>
      <c r="H13" s="25" t="s">
        <v>57</v>
      </c>
      <c r="I13" s="25" t="s">
        <v>58</v>
      </c>
      <c r="J13" s="25" t="s">
        <v>57</v>
      </c>
      <c r="K13" s="25" t="s">
        <v>58</v>
      </c>
    </row>
    <row r="14" spans="1:209" s="30" customFormat="1" ht="25.5">
      <c r="A14" s="28" t="s">
        <v>10</v>
      </c>
      <c r="B14" s="25" t="s">
        <v>9</v>
      </c>
      <c r="C14" s="25" t="s">
        <v>5</v>
      </c>
      <c r="D14" s="25" t="s">
        <v>4</v>
      </c>
      <c r="E14" s="25" t="s">
        <v>12</v>
      </c>
      <c r="F14" s="29" t="s">
        <v>67</v>
      </c>
      <c r="G14" s="25" t="s">
        <v>25</v>
      </c>
      <c r="H14" s="25" t="s">
        <v>45</v>
      </c>
      <c r="I14" s="25" t="s">
        <v>45</v>
      </c>
      <c r="J14" s="25" t="s">
        <v>45</v>
      </c>
      <c r="K14" s="25" t="s">
        <v>45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</row>
    <row r="15" spans="1:11" ht="12.75">
      <c r="A15" s="19" t="s">
        <v>2</v>
      </c>
      <c r="B15" s="5" t="s">
        <v>3</v>
      </c>
      <c r="C15" s="5" t="s">
        <v>27</v>
      </c>
      <c r="D15" s="5" t="s">
        <v>1</v>
      </c>
      <c r="E15" s="5" t="s">
        <v>11</v>
      </c>
      <c r="F15" s="8" t="s">
        <v>11</v>
      </c>
      <c r="G15" s="5" t="s">
        <v>24</v>
      </c>
      <c r="H15" s="5" t="s">
        <v>24</v>
      </c>
      <c r="I15" s="5" t="s">
        <v>24</v>
      </c>
      <c r="J15" s="5" t="s">
        <v>24</v>
      </c>
      <c r="K15" s="5" t="s">
        <v>24</v>
      </c>
    </row>
    <row r="16" spans="2:11" ht="12.75">
      <c r="B16" s="5">
        <v>0</v>
      </c>
      <c r="C16" s="5"/>
      <c r="D16" s="5"/>
      <c r="E16" s="5"/>
      <c r="F16" s="8"/>
      <c r="G16" s="5"/>
      <c r="H16" s="5">
        <v>9.864</v>
      </c>
      <c r="I16" s="5">
        <v>9.864</v>
      </c>
      <c r="J16" s="5">
        <v>11.49</v>
      </c>
      <c r="K16" s="5">
        <v>11.49</v>
      </c>
    </row>
    <row r="17" spans="1:10" ht="12.75">
      <c r="A17" s="19">
        <v>300</v>
      </c>
      <c r="B17" s="5">
        <v>50</v>
      </c>
      <c r="C17" s="5">
        <v>3</v>
      </c>
      <c r="D17" s="10">
        <v>0.97</v>
      </c>
      <c r="E17" s="11">
        <f>26.76*D17-1.3632</f>
        <v>24.594</v>
      </c>
      <c r="F17" s="12">
        <f>1550*(B17/1000*A17/1000)^2</f>
        <v>0.34875</v>
      </c>
      <c r="G17" s="10">
        <f>0.000001*(E17-F17)/(0.001*B17)/$C$7</f>
        <v>11.19393735798656</v>
      </c>
      <c r="H17" s="9"/>
      <c r="J17" s="3"/>
    </row>
    <row r="18" spans="1:10" ht="12.75">
      <c r="A18" s="19">
        <v>300</v>
      </c>
      <c r="B18" s="5">
        <v>100</v>
      </c>
      <c r="C18" s="5">
        <v>3</v>
      </c>
      <c r="D18" s="10">
        <v>1.97</v>
      </c>
      <c r="E18" s="11">
        <f>26.76*D18-1.3632</f>
        <v>51.354000000000006</v>
      </c>
      <c r="F18" s="12">
        <f>1550*(B18/1000*A18/1000)^2</f>
        <v>1.395</v>
      </c>
      <c r="G18" s="10">
        <f>0.000001*(E18-F18)/(0.001*B18)/$C$7</f>
        <v>11.532937719092411</v>
      </c>
      <c r="H18" s="9"/>
      <c r="J18" s="3"/>
    </row>
    <row r="19" spans="1:8" ht="12.75">
      <c r="A19" s="19">
        <v>300</v>
      </c>
      <c r="B19" s="5">
        <v>150</v>
      </c>
      <c r="C19" s="5">
        <v>3</v>
      </c>
      <c r="D19" s="10">
        <v>2.99</v>
      </c>
      <c r="E19" s="11">
        <f>26.76*D19-1.3632</f>
        <v>78.64920000000001</v>
      </c>
      <c r="F19" s="12">
        <f>1550*(B19/1000*A19/1000)^2</f>
        <v>3.13875</v>
      </c>
      <c r="G19" s="10">
        <f>0.000001*(E19-F19)/(0.001*B19)/$C$7</f>
        <v>11.620960080474545</v>
      </c>
      <c r="H19" s="9"/>
    </row>
    <row r="20" spans="1:8" ht="12.75">
      <c r="A20" s="19">
        <v>300</v>
      </c>
      <c r="B20" s="5">
        <v>200</v>
      </c>
      <c r="C20" s="5">
        <v>3</v>
      </c>
      <c r="D20" s="10">
        <v>4.1</v>
      </c>
      <c r="E20" s="11">
        <f>26.76*D20-1.3632</f>
        <v>108.35279999999999</v>
      </c>
      <c r="F20" s="12">
        <f>1550*(B20/1000*A20/1000)^2</f>
        <v>5.58</v>
      </c>
      <c r="G20" s="10">
        <f>0.000001*(E20-F20)/(0.001*B20)/$C$7</f>
        <v>11.862450225352193</v>
      </c>
      <c r="H20" s="9"/>
    </row>
    <row r="21" spans="1:11" ht="12.75">
      <c r="A21" s="19">
        <v>300</v>
      </c>
      <c r="B21" s="5">
        <v>300</v>
      </c>
      <c r="C21" s="5">
        <v>3</v>
      </c>
      <c r="D21" s="10">
        <v>6.75</v>
      </c>
      <c r="E21" s="11">
        <f>26.76*D21-1.3632</f>
        <v>179.26680000000002</v>
      </c>
      <c r="F21" s="12">
        <f>1550*(B21/1000*A21/1000)^2</f>
        <v>12.555</v>
      </c>
      <c r="G21" s="10">
        <f>0.000001*(E21-F21)/(0.001*B21)/$C$7</f>
        <v>12.828364635252843</v>
      </c>
      <c r="H21" s="9">
        <v>11.67</v>
      </c>
      <c r="I21" s="5">
        <v>12.26</v>
      </c>
      <c r="J21" s="5">
        <v>13.29</v>
      </c>
      <c r="K21" s="5">
        <v>13.89</v>
      </c>
    </row>
    <row r="22" spans="2:11" ht="12.75">
      <c r="B22" s="5"/>
      <c r="C22" s="5"/>
      <c r="D22" s="10"/>
      <c r="E22" s="11"/>
      <c r="F22" s="12"/>
      <c r="G22" s="10"/>
      <c r="H22" s="9"/>
      <c r="J22" s="5"/>
      <c r="K22" s="5"/>
    </row>
    <row r="23" spans="1:11" ht="12.75">
      <c r="A23" s="19" t="s">
        <v>63</v>
      </c>
      <c r="B23" s="5"/>
      <c r="C23" s="5"/>
      <c r="D23" s="9"/>
      <c r="E23" s="10"/>
      <c r="F23" s="12"/>
      <c r="G23" s="5"/>
      <c r="H23" s="9"/>
      <c r="J23" s="5"/>
      <c r="K23" s="5"/>
    </row>
    <row r="24" spans="1:11" ht="12.75">
      <c r="A24" s="19" t="s">
        <v>61</v>
      </c>
      <c r="B24" s="9">
        <f>INTERCEPT(G17:G21,B17:B21)</f>
        <v>10.809026935001768</v>
      </c>
      <c r="C24" s="5"/>
      <c r="D24" s="5"/>
      <c r="E24" s="9"/>
      <c r="F24" s="10"/>
      <c r="G24" s="12"/>
      <c r="H24" s="5"/>
      <c r="I24" s="16"/>
      <c r="J24" s="5"/>
      <c r="K24" s="9"/>
    </row>
    <row r="25" spans="1:11" ht="12.75">
      <c r="A25" s="19" t="s">
        <v>62</v>
      </c>
      <c r="B25" s="5">
        <f>SLOPE(G17:G21,B17:B21)</f>
        <v>0.006241894178937136</v>
      </c>
      <c r="C25" s="5"/>
      <c r="D25" s="9"/>
      <c r="E25" s="10"/>
      <c r="F25" s="12"/>
      <c r="G25" s="5"/>
      <c r="H25" s="16"/>
      <c r="J25" s="9"/>
      <c r="K25" s="9"/>
    </row>
    <row r="26" spans="1:11" ht="12.75">
      <c r="A26" s="19" t="s">
        <v>64</v>
      </c>
      <c r="B26" s="5"/>
      <c r="C26" s="5"/>
      <c r="D26" s="9"/>
      <c r="E26" s="10"/>
      <c r="F26" s="12"/>
      <c r="G26" s="5"/>
      <c r="H26" s="16"/>
      <c r="J26" s="9"/>
      <c r="K26" s="9"/>
    </row>
    <row r="27" spans="1:11" ht="12.75">
      <c r="A27" s="19" t="s">
        <v>65</v>
      </c>
      <c r="B27" s="5" t="s">
        <v>66</v>
      </c>
      <c r="C27" s="5"/>
      <c r="D27" s="9"/>
      <c r="E27" s="10"/>
      <c r="F27" s="12"/>
      <c r="G27" s="5"/>
      <c r="H27" s="16"/>
      <c r="J27" s="9"/>
      <c r="K27" s="9"/>
    </row>
    <row r="28" spans="1:11" ht="12.75">
      <c r="A28" s="19">
        <v>0</v>
      </c>
      <c r="B28" s="9">
        <f>B24</f>
        <v>10.809026935001768</v>
      </c>
      <c r="C28" s="5"/>
      <c r="D28" s="9"/>
      <c r="E28" s="10"/>
      <c r="F28" s="12"/>
      <c r="G28" s="5"/>
      <c r="H28" s="16"/>
      <c r="J28" s="9"/>
      <c r="K28" s="9"/>
    </row>
    <row r="29" spans="1:11" ht="12.75">
      <c r="A29" s="19">
        <v>300</v>
      </c>
      <c r="B29" s="9">
        <f>B24+B25*A29</f>
        <v>12.681595188682909</v>
      </c>
      <c r="C29" s="5"/>
      <c r="D29" s="9"/>
      <c r="E29" s="10"/>
      <c r="F29" s="12"/>
      <c r="G29" s="5"/>
      <c r="H29" s="16"/>
      <c r="J29" s="9"/>
      <c r="K29" s="9"/>
    </row>
    <row r="30" spans="2:11" ht="12.75">
      <c r="B30" s="5"/>
      <c r="C30" s="5"/>
      <c r="D30" s="9"/>
      <c r="E30" s="10"/>
      <c r="F30" s="12"/>
      <c r="G30" s="5"/>
      <c r="H30" s="16"/>
      <c r="J30" s="9"/>
      <c r="K30" s="9"/>
    </row>
    <row r="31" spans="2:11" ht="12.75">
      <c r="B31" s="5"/>
      <c r="C31" s="5"/>
      <c r="D31" s="9"/>
      <c r="E31" s="10"/>
      <c r="F31" s="12"/>
      <c r="G31" s="5"/>
      <c r="H31" s="16"/>
      <c r="J31" s="9"/>
      <c r="K31" s="9"/>
    </row>
    <row r="32" spans="2:11" ht="12.75">
      <c r="B32" s="5"/>
      <c r="C32" s="5"/>
      <c r="D32" s="9"/>
      <c r="E32" s="10"/>
      <c r="F32" s="12"/>
      <c r="G32" s="5"/>
      <c r="H32" s="16"/>
      <c r="J32" s="9"/>
      <c r="K32" s="9"/>
    </row>
    <row r="33" spans="2:11" ht="12.75">
      <c r="B33" s="5"/>
      <c r="C33" s="5"/>
      <c r="D33" s="9"/>
      <c r="E33" s="10"/>
      <c r="F33" s="12"/>
      <c r="G33" s="5"/>
      <c r="H33" s="16"/>
      <c r="J33" s="9"/>
      <c r="K33" s="9"/>
    </row>
    <row r="34" spans="2:11" ht="12.75">
      <c r="B34" s="5"/>
      <c r="C34" s="5"/>
      <c r="D34" s="9"/>
      <c r="E34" s="10"/>
      <c r="F34" s="12"/>
      <c r="G34" s="5"/>
      <c r="H34" s="16"/>
      <c r="J34" s="9"/>
      <c r="K34" s="9"/>
    </row>
    <row r="35" spans="2:11" ht="12.75">
      <c r="B35" s="5"/>
      <c r="C35" s="5"/>
      <c r="D35" s="9"/>
      <c r="E35" s="10"/>
      <c r="F35" s="12"/>
      <c r="G35" s="5"/>
      <c r="H35" s="16"/>
      <c r="J35" s="9"/>
      <c r="K35" s="9"/>
    </row>
    <row r="36" spans="2:11" ht="12.75">
      <c r="B36" s="5"/>
      <c r="C36" s="5"/>
      <c r="D36" s="9"/>
      <c r="E36" s="10"/>
      <c r="F36" s="12"/>
      <c r="G36" s="5"/>
      <c r="H36" s="16"/>
      <c r="J36" s="9"/>
      <c r="K36" s="9"/>
    </row>
    <row r="37" spans="2:11" ht="12.75">
      <c r="B37" s="5"/>
      <c r="C37" s="5"/>
      <c r="D37" s="9"/>
      <c r="E37" s="10"/>
      <c r="F37" s="12"/>
      <c r="G37" s="5"/>
      <c r="H37" s="16"/>
      <c r="J37" s="9"/>
      <c r="K37" s="9"/>
    </row>
    <row r="38" spans="2:11" ht="12.75">
      <c r="B38" s="5"/>
      <c r="C38" s="5"/>
      <c r="D38" s="9"/>
      <c r="E38" s="10"/>
      <c r="F38" s="12"/>
      <c r="G38" s="5"/>
      <c r="H38" s="16"/>
      <c r="J38" s="9"/>
      <c r="K38" s="9"/>
    </row>
    <row r="39" spans="2:11" ht="12.75">
      <c r="B39" s="5"/>
      <c r="C39" s="5"/>
      <c r="D39" s="9"/>
      <c r="E39" s="10"/>
      <c r="F39" s="12"/>
      <c r="G39" s="5"/>
      <c r="H39" s="16"/>
      <c r="J39" s="9"/>
      <c r="K39" s="9"/>
    </row>
    <row r="40" spans="2:11" ht="12.75">
      <c r="B40" s="5"/>
      <c r="C40" s="5"/>
      <c r="D40" s="9"/>
      <c r="E40" s="10"/>
      <c r="F40" s="12"/>
      <c r="G40" s="5"/>
      <c r="H40" s="16"/>
      <c r="J40" s="9"/>
      <c r="K40" s="9"/>
    </row>
    <row r="41" spans="2:11" ht="12.75">
      <c r="B41" s="5"/>
      <c r="C41" s="5"/>
      <c r="D41" s="9"/>
      <c r="E41" s="10"/>
      <c r="F41" s="12"/>
      <c r="G41" s="5"/>
      <c r="H41" s="16"/>
      <c r="J41" s="9"/>
      <c r="K41" s="9"/>
    </row>
    <row r="42" spans="2:11" ht="12.75">
      <c r="B42" s="5"/>
      <c r="C42" s="5"/>
      <c r="D42" s="9"/>
      <c r="E42" s="10"/>
      <c r="F42" s="12"/>
      <c r="G42" s="5"/>
      <c r="H42" s="16"/>
      <c r="J42" s="9"/>
      <c r="K42" s="9"/>
    </row>
    <row r="43" spans="2:11" ht="12.75">
      <c r="B43" s="5"/>
      <c r="C43" s="5"/>
      <c r="D43" s="9"/>
      <c r="E43" s="10"/>
      <c r="F43" s="12"/>
      <c r="G43" s="5"/>
      <c r="H43" s="16"/>
      <c r="J43" s="9"/>
      <c r="K43" s="9"/>
    </row>
    <row r="44" spans="1:11" ht="12.75">
      <c r="A44" s="19" t="s">
        <v>42</v>
      </c>
      <c r="B44" s="5"/>
      <c r="C44" s="5"/>
      <c r="D44" s="9"/>
      <c r="E44" s="10"/>
      <c r="F44" s="12"/>
      <c r="G44" s="5"/>
      <c r="H44" s="3" t="s">
        <v>59</v>
      </c>
      <c r="J44" s="24" t="s">
        <v>60</v>
      </c>
      <c r="K44" s="22"/>
    </row>
    <row r="45" spans="1:11" ht="26.25" customHeight="1">
      <c r="A45" s="26" t="s">
        <v>69</v>
      </c>
      <c r="B45" s="5"/>
      <c r="C45" s="5"/>
      <c r="D45" s="9"/>
      <c r="E45" s="5"/>
      <c r="F45" s="5"/>
      <c r="G45" s="5"/>
      <c r="H45" s="25" t="s">
        <v>57</v>
      </c>
      <c r="I45" s="25" t="s">
        <v>58</v>
      </c>
      <c r="J45" s="25" t="s">
        <v>57</v>
      </c>
      <c r="K45" s="25" t="s">
        <v>58</v>
      </c>
    </row>
    <row r="46" spans="1:11" ht="12.75">
      <c r="A46" s="19" t="s">
        <v>10</v>
      </c>
      <c r="B46" s="5" t="s">
        <v>9</v>
      </c>
      <c r="C46" s="5" t="s">
        <v>5</v>
      </c>
      <c r="D46" s="5" t="s">
        <v>4</v>
      </c>
      <c r="E46" s="5" t="s">
        <v>12</v>
      </c>
      <c r="F46" s="8" t="s">
        <v>13</v>
      </c>
      <c r="G46" s="5" t="s">
        <v>26</v>
      </c>
      <c r="H46" s="5" t="s">
        <v>45</v>
      </c>
      <c r="I46" s="5" t="s">
        <v>45</v>
      </c>
      <c r="J46" s="5" t="s">
        <v>45</v>
      </c>
      <c r="K46" s="5" t="s">
        <v>45</v>
      </c>
    </row>
    <row r="47" spans="1:11" ht="12.75">
      <c r="A47" s="19" t="s">
        <v>2</v>
      </c>
      <c r="B47" s="5" t="s">
        <v>3</v>
      </c>
      <c r="C47" s="5" t="s">
        <v>27</v>
      </c>
      <c r="D47" s="5" t="s">
        <v>1</v>
      </c>
      <c r="E47" s="5" t="s">
        <v>11</v>
      </c>
      <c r="F47" s="8" t="s">
        <v>11</v>
      </c>
      <c r="G47" s="5" t="s">
        <v>24</v>
      </c>
      <c r="H47" s="5" t="s">
        <v>24</v>
      </c>
      <c r="I47" s="5" t="s">
        <v>24</v>
      </c>
      <c r="J47" s="5" t="s">
        <v>24</v>
      </c>
      <c r="K47" s="5" t="s">
        <v>24</v>
      </c>
    </row>
    <row r="48" spans="2:11" ht="12.75">
      <c r="B48" s="5">
        <v>0</v>
      </c>
      <c r="C48" s="5"/>
      <c r="D48" s="5"/>
      <c r="E48" s="5"/>
      <c r="F48" s="8"/>
      <c r="G48" s="5"/>
      <c r="H48" s="1">
        <v>9.864</v>
      </c>
      <c r="I48" s="1">
        <f>H48+J$24</f>
        <v>9.864</v>
      </c>
      <c r="J48" s="1">
        <v>11.49</v>
      </c>
      <c r="K48" s="1">
        <f>J48+L$24</f>
        <v>11.49</v>
      </c>
    </row>
    <row r="49" spans="1:11" ht="12.75">
      <c r="A49" s="19">
        <v>300</v>
      </c>
      <c r="B49" s="5">
        <v>50</v>
      </c>
      <c r="C49" s="5">
        <v>3</v>
      </c>
      <c r="D49" s="9">
        <v>0.96</v>
      </c>
      <c r="E49" s="11">
        <f>26.76*D49-1.3632</f>
        <v>24.326400000000003</v>
      </c>
      <c r="F49" s="12">
        <f>1000*(B49/1000*A49/1000)^2</f>
        <v>0.225</v>
      </c>
      <c r="G49" s="10">
        <f>0.000001*(E49-F49)/(0.001*B49)/$C$7</f>
        <v>11.127522374064085</v>
      </c>
      <c r="H49" s="9"/>
      <c r="J49" s="9"/>
      <c r="K49" s="3"/>
    </row>
    <row r="50" spans="1:11" ht="12.75">
      <c r="A50" s="19">
        <v>300</v>
      </c>
      <c r="B50" s="5">
        <v>100</v>
      </c>
      <c r="C50" s="5">
        <v>3</v>
      </c>
      <c r="D50" s="9">
        <v>1.9</v>
      </c>
      <c r="E50" s="11">
        <f>26.76*D50-1.3632</f>
        <v>49.4808</v>
      </c>
      <c r="F50" s="12">
        <f>1000*(B50/1000*A50/1000)^2</f>
        <v>0.9</v>
      </c>
      <c r="G50" s="10">
        <f>0.000001*(E50-F50)/(0.001*B50)/$C$7</f>
        <v>11.214782936881935</v>
      </c>
      <c r="H50" s="9"/>
      <c r="J50" s="9"/>
      <c r="K50" s="9"/>
    </row>
    <row r="51" spans="1:11" ht="12.75">
      <c r="A51" s="19">
        <v>300</v>
      </c>
      <c r="B51" s="5">
        <v>150</v>
      </c>
      <c r="C51" s="5">
        <v>3</v>
      </c>
      <c r="D51" s="9">
        <v>2.89</v>
      </c>
      <c r="E51" s="11">
        <f>26.76*D51-1.3632</f>
        <v>75.9732</v>
      </c>
      <c r="F51" s="12">
        <f>1000*(B51/1000*A51/1000)^2</f>
        <v>2.025</v>
      </c>
      <c r="G51" s="10">
        <f>0.000001*(E51-F51)/(0.001*B51)/$C$7</f>
        <v>11.380531836625892</v>
      </c>
      <c r="H51" s="9"/>
      <c r="J51" s="9"/>
      <c r="K51" s="9"/>
    </row>
    <row r="52" spans="1:8" ht="12.75">
      <c r="A52" s="19">
        <v>300</v>
      </c>
      <c r="B52" s="5">
        <v>200</v>
      </c>
      <c r="C52" s="5">
        <v>3</v>
      </c>
      <c r="D52" s="9">
        <v>3.99</v>
      </c>
      <c r="E52" s="11">
        <f>26.76*D52-1.3632</f>
        <v>105.40920000000001</v>
      </c>
      <c r="F52" s="12">
        <f>1000*(B52/1000*A52/1000)^2</f>
        <v>3.6</v>
      </c>
      <c r="G52" s="10">
        <f>0.000001*(E52-F52)/(0.001*B52)/$C$7</f>
        <v>11.751227634966906</v>
      </c>
      <c r="H52" s="9"/>
    </row>
    <row r="53" spans="1:11" ht="12.75">
      <c r="A53" s="19">
        <v>300</v>
      </c>
      <c r="B53" s="5">
        <v>300</v>
      </c>
      <c r="C53" s="5">
        <v>3</v>
      </c>
      <c r="D53" s="9">
        <v>6.2</v>
      </c>
      <c r="E53" s="11">
        <f>26.76*D53-1.3632</f>
        <v>164.5488</v>
      </c>
      <c r="F53" s="12">
        <f>1000*(B53/1000*A53/1000)^2</f>
        <v>8.1</v>
      </c>
      <c r="G53" s="10">
        <f>0.000001*(E53-F53)/(0.001*B53)/$C$7</f>
        <v>12.03863345694633</v>
      </c>
      <c r="H53" s="1">
        <v>11.375</v>
      </c>
      <c r="I53" s="1">
        <v>11.382</v>
      </c>
      <c r="J53" s="1">
        <v>13</v>
      </c>
      <c r="K53" s="1">
        <v>13.01</v>
      </c>
    </row>
    <row r="54" spans="2:11" ht="12.75">
      <c r="B54" s="5"/>
      <c r="C54" s="5"/>
      <c r="D54" s="5"/>
      <c r="E54" s="5"/>
      <c r="F54" s="5"/>
      <c r="G54" s="10"/>
      <c r="H54" s="9"/>
      <c r="J54" s="5"/>
      <c r="K54" s="5"/>
    </row>
    <row r="55" spans="1:11" ht="12.75">
      <c r="A55" s="19" t="s">
        <v>63</v>
      </c>
      <c r="B55" s="5"/>
      <c r="J55" s="9"/>
      <c r="K55" s="3"/>
    </row>
    <row r="56" spans="1:11" ht="12.75">
      <c r="A56" s="19" t="s">
        <v>61</v>
      </c>
      <c r="B56" s="9">
        <f>INTERCEPT(G49:G53,B49:B53)</f>
        <v>10.87664544835135</v>
      </c>
      <c r="J56" s="9"/>
      <c r="K56" s="3"/>
    </row>
    <row r="57" spans="1:11" ht="12.75">
      <c r="A57" s="19" t="s">
        <v>62</v>
      </c>
      <c r="B57" s="5">
        <f>SLOPE(G49:G53,B49:B53)</f>
        <v>0.003911838747160489</v>
      </c>
      <c r="C57" s="5"/>
      <c r="D57" s="9"/>
      <c r="E57" s="11"/>
      <c r="F57" s="12"/>
      <c r="J57" s="9"/>
      <c r="K57" s="3"/>
    </row>
    <row r="58" spans="1:11" ht="12.75">
      <c r="A58" s="19" t="s">
        <v>64</v>
      </c>
      <c r="B58" s="5"/>
      <c r="C58" s="5"/>
      <c r="D58" s="9"/>
      <c r="E58" s="11"/>
      <c r="F58" s="12"/>
      <c r="J58" s="9"/>
      <c r="K58" s="3"/>
    </row>
    <row r="59" spans="1:11" ht="12.75">
      <c r="A59" s="19" t="s">
        <v>65</v>
      </c>
      <c r="B59" s="5" t="s">
        <v>66</v>
      </c>
      <c r="C59" s="5"/>
      <c r="D59" s="9"/>
      <c r="E59" s="11"/>
      <c r="F59" s="12"/>
      <c r="G59" s="5"/>
      <c r="H59" s="5"/>
      <c r="J59" s="9"/>
      <c r="K59" s="3"/>
    </row>
    <row r="60" spans="1:11" ht="12.75">
      <c r="A60" s="19">
        <v>0</v>
      </c>
      <c r="B60" s="9">
        <f>B56</f>
        <v>10.87664544835135</v>
      </c>
      <c r="C60" s="5"/>
      <c r="D60" s="9"/>
      <c r="E60" s="11"/>
      <c r="F60" s="12"/>
      <c r="G60" s="5"/>
      <c r="H60" s="5"/>
      <c r="J60" s="9"/>
      <c r="K60" s="3"/>
    </row>
    <row r="61" spans="1:8" ht="12.75">
      <c r="A61" s="19">
        <v>300</v>
      </c>
      <c r="B61" s="9">
        <f>B56+B57*A61</f>
        <v>12.050197072499497</v>
      </c>
      <c r="C61" s="5"/>
      <c r="D61" s="9"/>
      <c r="E61" s="11"/>
      <c r="F61" s="12"/>
      <c r="G61" s="10"/>
      <c r="H61" s="9"/>
    </row>
    <row r="62" spans="4:8" ht="12.75">
      <c r="D62" s="13"/>
      <c r="E62" s="11"/>
      <c r="F62" s="12"/>
      <c r="G62" s="10"/>
      <c r="H62" s="9"/>
    </row>
    <row r="63" spans="4:8" ht="12.75">
      <c r="D63" s="13"/>
      <c r="E63" s="11"/>
      <c r="F63" s="12"/>
      <c r="G63" s="10"/>
      <c r="H63" s="9"/>
    </row>
    <row r="64" spans="4:8" ht="12.75">
      <c r="D64" s="13"/>
      <c r="E64" s="11"/>
      <c r="F64" s="12"/>
      <c r="G64" s="10"/>
      <c r="H64" s="9"/>
    </row>
    <row r="65" spans="4:11" ht="12.75">
      <c r="D65" s="13"/>
      <c r="E65" s="11"/>
      <c r="F65" s="12"/>
      <c r="G65" s="10"/>
      <c r="H65" s="9"/>
      <c r="J65" s="5"/>
      <c r="K65" s="5"/>
    </row>
    <row r="66" spans="7:11" ht="12.75">
      <c r="G66" s="10"/>
      <c r="H66" s="9"/>
      <c r="J66" s="5"/>
      <c r="K66" s="5"/>
    </row>
    <row r="67" spans="10:11" ht="12.75">
      <c r="J67" s="9"/>
      <c r="K67" s="3"/>
    </row>
    <row r="68" spans="10:11" ht="12.75">
      <c r="J68" s="9"/>
      <c r="K68" s="3"/>
    </row>
    <row r="69" spans="10:11" ht="12.75">
      <c r="J69" s="9"/>
      <c r="K69" s="3"/>
    </row>
    <row r="70" spans="10:11" ht="12.75">
      <c r="J70" s="9"/>
      <c r="K70" s="3"/>
    </row>
    <row r="71" spans="10:11" ht="12.75">
      <c r="J71" s="9"/>
      <c r="K71" s="3"/>
    </row>
    <row r="72" spans="10:11" ht="12.75">
      <c r="J72" s="9"/>
      <c r="K72" s="3"/>
    </row>
    <row r="73" spans="10:11" ht="12.75">
      <c r="J73" s="9"/>
      <c r="K73" s="3"/>
    </row>
    <row r="74" spans="10:11" ht="12.75">
      <c r="J74" s="9"/>
      <c r="K74" s="3"/>
    </row>
    <row r="75" spans="10:11" ht="12.75">
      <c r="J75" s="9"/>
      <c r="K75" s="3"/>
    </row>
    <row r="76" spans="1:9" ht="12.75">
      <c r="A76" s="26" t="s">
        <v>28</v>
      </c>
      <c r="C76" s="2" t="s">
        <v>37</v>
      </c>
      <c r="D76" s="2" t="s">
        <v>41</v>
      </c>
      <c r="H76" s="8"/>
      <c r="I76"/>
    </row>
    <row r="77" spans="8:9" ht="12.75">
      <c r="H77" s="5"/>
      <c r="I77"/>
    </row>
    <row r="78" spans="2:9" ht="12.75">
      <c r="B78" s="5">
        <v>10</v>
      </c>
      <c r="C78" s="5">
        <v>2</v>
      </c>
      <c r="D78" s="5">
        <v>3</v>
      </c>
      <c r="E78" s="5">
        <v>4</v>
      </c>
      <c r="F78" s="5">
        <v>6</v>
      </c>
      <c r="G78" s="5">
        <v>7</v>
      </c>
      <c r="H78" s="5">
        <v>8</v>
      </c>
      <c r="I78"/>
    </row>
    <row r="79" spans="1:9" ht="12.75">
      <c r="A79" s="19" t="s">
        <v>38</v>
      </c>
      <c r="B79" s="5" t="s">
        <v>34</v>
      </c>
      <c r="C79" s="5" t="s">
        <v>29</v>
      </c>
      <c r="D79" s="5" t="s">
        <v>35</v>
      </c>
      <c r="E79" s="5" t="s">
        <v>31</v>
      </c>
      <c r="F79" s="5" t="s">
        <v>30</v>
      </c>
      <c r="G79" s="5" t="s">
        <v>36</v>
      </c>
      <c r="H79" s="5" t="s">
        <v>32</v>
      </c>
      <c r="I79"/>
    </row>
    <row r="80" spans="1:9" ht="12.75">
      <c r="A80" s="19" t="s">
        <v>39</v>
      </c>
      <c r="B80" s="5" t="s">
        <v>40</v>
      </c>
      <c r="C80" s="5" t="s">
        <v>40</v>
      </c>
      <c r="D80" s="5" t="s">
        <v>40</v>
      </c>
      <c r="E80" s="5" t="s">
        <v>40</v>
      </c>
      <c r="F80" s="5" t="s">
        <v>40</v>
      </c>
      <c r="G80" s="5" t="s">
        <v>40</v>
      </c>
      <c r="H80" s="5" t="s">
        <v>40</v>
      </c>
      <c r="I80"/>
    </row>
    <row r="81" spans="1:9" ht="12.75">
      <c r="A81" s="19">
        <v>10</v>
      </c>
      <c r="B81" s="5">
        <v>15.3</v>
      </c>
      <c r="C81" s="5"/>
      <c r="D81" s="5">
        <v>4.7</v>
      </c>
      <c r="E81" s="5">
        <v>4.8</v>
      </c>
      <c r="F81" s="5">
        <v>7.1</v>
      </c>
      <c r="G81" s="5">
        <v>8</v>
      </c>
      <c r="H81" s="5">
        <v>9.6</v>
      </c>
      <c r="I81"/>
    </row>
    <row r="82" spans="1:9" ht="12.75">
      <c r="A82" s="19">
        <v>20</v>
      </c>
      <c r="B82" s="5">
        <v>31.6</v>
      </c>
      <c r="C82" s="5"/>
      <c r="D82" s="5">
        <v>10.2</v>
      </c>
      <c r="E82" s="5">
        <v>10.9</v>
      </c>
      <c r="F82" s="5">
        <v>15.6</v>
      </c>
      <c r="G82" s="5">
        <v>18</v>
      </c>
      <c r="H82" s="5">
        <v>10.8</v>
      </c>
      <c r="I82"/>
    </row>
    <row r="83" spans="1:9" ht="12.75">
      <c r="A83" s="19">
        <v>30</v>
      </c>
      <c r="B83" s="5">
        <v>48.6</v>
      </c>
      <c r="C83" s="5"/>
      <c r="D83" s="5">
        <v>16.1</v>
      </c>
      <c r="E83" s="5">
        <v>16.7</v>
      </c>
      <c r="F83" s="5">
        <v>22.7</v>
      </c>
      <c r="G83" s="5">
        <v>27.1</v>
      </c>
      <c r="H83" s="5">
        <v>32.5</v>
      </c>
      <c r="I83"/>
    </row>
    <row r="84" spans="1:8" ht="12.75">
      <c r="A84" s="19">
        <v>40</v>
      </c>
      <c r="B84" s="5">
        <v>65.3</v>
      </c>
      <c r="C84" s="5"/>
      <c r="D84" s="5">
        <v>21.9</v>
      </c>
      <c r="E84" s="5">
        <v>23</v>
      </c>
      <c r="F84" s="5">
        <v>32</v>
      </c>
      <c r="G84" s="5">
        <v>36.6</v>
      </c>
      <c r="H84" s="5">
        <v>42.5</v>
      </c>
    </row>
    <row r="85" spans="1:8" ht="12.75">
      <c r="A85" s="19">
        <v>50</v>
      </c>
      <c r="B85" s="5">
        <v>83</v>
      </c>
      <c r="C85" s="5"/>
      <c r="D85" s="5">
        <v>27.7</v>
      </c>
      <c r="E85" s="5">
        <v>29.2</v>
      </c>
      <c r="F85" s="5">
        <v>40.2</v>
      </c>
      <c r="G85" s="5">
        <v>46.2</v>
      </c>
      <c r="H85" s="5">
        <v>53.3</v>
      </c>
    </row>
    <row r="86" spans="2:8" ht="12.75">
      <c r="B86" s="5"/>
      <c r="C86" s="5"/>
      <c r="D86" s="5"/>
      <c r="E86" s="5"/>
      <c r="F86" s="5"/>
      <c r="G86" s="5"/>
      <c r="H86" s="5"/>
    </row>
    <row r="87" spans="2:8" ht="12.75">
      <c r="B87" s="6" t="s">
        <v>49</v>
      </c>
      <c r="C87" s="18">
        <v>5.1492877492877485</v>
      </c>
      <c r="D87" s="17" t="s">
        <v>48</v>
      </c>
      <c r="H87" s="5"/>
    </row>
    <row r="88" spans="1:8" ht="12.75">
      <c r="A88" s="19" t="s">
        <v>38</v>
      </c>
      <c r="B88" s="5" t="s">
        <v>34</v>
      </c>
      <c r="C88" s="5" t="s">
        <v>46</v>
      </c>
      <c r="D88" s="5" t="s">
        <v>47</v>
      </c>
      <c r="E88" s="5"/>
      <c r="F88" s="5"/>
      <c r="G88" s="5">
        <v>9</v>
      </c>
      <c r="H88" s="5"/>
    </row>
    <row r="89" spans="1:8" ht="12.75">
      <c r="A89" s="19" t="s">
        <v>39</v>
      </c>
      <c r="B89" s="5" t="s">
        <v>40</v>
      </c>
      <c r="C89" s="5" t="s">
        <v>40</v>
      </c>
      <c r="D89" s="5"/>
      <c r="E89" s="5"/>
      <c r="F89" s="5"/>
      <c r="G89" s="5" t="s">
        <v>33</v>
      </c>
      <c r="H89" s="5"/>
    </row>
    <row r="90" spans="1:8" ht="12.75">
      <c r="A90" s="19">
        <v>0</v>
      </c>
      <c r="B90" s="5">
        <v>0</v>
      </c>
      <c r="C90" s="5">
        <f>A90*C$87</f>
        <v>0</v>
      </c>
      <c r="D90" s="5">
        <f>(C90-B90)^2</f>
        <v>0</v>
      </c>
      <c r="E90" s="5"/>
      <c r="F90" s="5"/>
      <c r="G90" s="5"/>
      <c r="H90" s="5"/>
    </row>
    <row r="91" spans="1:8" ht="12.75">
      <c r="A91" s="19">
        <v>1</v>
      </c>
      <c r="B91" s="5">
        <v>0</v>
      </c>
      <c r="C91" s="9">
        <f>A91*C$87</f>
        <v>5.1492877492877485</v>
      </c>
      <c r="D91" s="9">
        <f aca="true" t="shared" si="0" ref="D91:D98">(C91-B91)^2</f>
        <v>26.515164324964886</v>
      </c>
      <c r="E91" s="5"/>
      <c r="F91" s="5"/>
      <c r="G91" s="5" t="s">
        <v>40</v>
      </c>
      <c r="H91" s="5"/>
    </row>
    <row r="92" spans="1:8" ht="12.75">
      <c r="A92" s="19">
        <v>3</v>
      </c>
      <c r="B92" s="5">
        <v>27.7</v>
      </c>
      <c r="C92" s="9">
        <f aca="true" t="shared" si="1" ref="C92:C98">A92*C$87</f>
        <v>15.447863247863246</v>
      </c>
      <c r="D92" s="9">
        <f t="shared" si="0"/>
        <v>150.11485499306013</v>
      </c>
      <c r="E92" s="5"/>
      <c r="F92" s="5"/>
      <c r="G92" s="5">
        <v>10.3</v>
      </c>
      <c r="H92" s="5"/>
    </row>
    <row r="93" spans="1:8" ht="12.75">
      <c r="A93" s="19">
        <v>4</v>
      </c>
      <c r="B93" s="5">
        <v>29.2</v>
      </c>
      <c r="C93" s="9">
        <f t="shared" si="1"/>
        <v>20.597150997150994</v>
      </c>
      <c r="D93" s="9">
        <f t="shared" si="0"/>
        <v>74.00901096582012</v>
      </c>
      <c r="E93" s="5"/>
      <c r="F93" s="5"/>
      <c r="G93" s="5">
        <v>23.3</v>
      </c>
      <c r="H93" s="5"/>
    </row>
    <row r="94" spans="1:9" ht="12.75">
      <c r="A94" s="19">
        <v>7</v>
      </c>
      <c r="B94" s="5">
        <v>40.2</v>
      </c>
      <c r="C94" s="9">
        <f t="shared" si="1"/>
        <v>36.04501424501424</v>
      </c>
      <c r="D94" s="9">
        <f t="shared" si="0"/>
        <v>17.263906624134638</v>
      </c>
      <c r="E94" s="5"/>
      <c r="F94" s="5"/>
      <c r="G94" s="5">
        <v>36</v>
      </c>
      <c r="H94" s="5"/>
      <c r="I94"/>
    </row>
    <row r="95" spans="1:9" ht="12.75">
      <c r="A95" s="19">
        <v>9</v>
      </c>
      <c r="B95" s="5">
        <v>46.2</v>
      </c>
      <c r="C95" s="9">
        <f t="shared" si="1"/>
        <v>46.34358974358974</v>
      </c>
      <c r="D95" s="9">
        <f t="shared" si="0"/>
        <v>0.020618014464166123</v>
      </c>
      <c r="E95" s="5"/>
      <c r="F95" s="5"/>
      <c r="G95" s="5">
        <v>48.9</v>
      </c>
      <c r="H95" s="5"/>
      <c r="I95"/>
    </row>
    <row r="96" spans="1:9" ht="12.75">
      <c r="A96" s="19">
        <v>11</v>
      </c>
      <c r="B96" s="5">
        <v>53.3</v>
      </c>
      <c r="C96" s="9">
        <f t="shared" si="1"/>
        <v>56.642165242165234</v>
      </c>
      <c r="D96" s="9">
        <f t="shared" si="0"/>
        <v>11.170068505937415</v>
      </c>
      <c r="E96" s="5"/>
      <c r="F96" s="5"/>
      <c r="G96" s="5">
        <v>61.8</v>
      </c>
      <c r="H96" s="5"/>
      <c r="I96"/>
    </row>
    <row r="97" spans="1:9" ht="12.75">
      <c r="A97" s="19">
        <v>13</v>
      </c>
      <c r="B97" s="5">
        <v>61.8</v>
      </c>
      <c r="C97" s="9">
        <f t="shared" si="1"/>
        <v>66.94074074074074</v>
      </c>
      <c r="D97" s="9">
        <f t="shared" si="0"/>
        <v>26.427215363511642</v>
      </c>
      <c r="E97" s="5"/>
      <c r="F97" s="5"/>
      <c r="G97" s="5"/>
      <c r="H97" s="5"/>
      <c r="I97"/>
    </row>
    <row r="98" spans="1:9" ht="12.75">
      <c r="A98" s="19">
        <v>16</v>
      </c>
      <c r="B98" s="5">
        <v>83</v>
      </c>
      <c r="C98" s="9">
        <f t="shared" si="1"/>
        <v>82.38860398860398</v>
      </c>
      <c r="D98" s="9">
        <f t="shared" si="0"/>
        <v>0.37380508275096785</v>
      </c>
      <c r="E98" s="5"/>
      <c r="F98" s="5"/>
      <c r="G98" s="5"/>
      <c r="H98" s="5"/>
      <c r="I98"/>
    </row>
    <row r="99" spans="2:9" ht="12.75">
      <c r="B99" s="5"/>
      <c r="C99" s="9"/>
      <c r="D99" s="9">
        <f>SUM(D90:D98)</f>
        <v>305.894643874644</v>
      </c>
      <c r="E99" s="5"/>
      <c r="F99" s="5"/>
      <c r="G99" s="5"/>
      <c r="H99" s="5"/>
      <c r="I99"/>
    </row>
    <row r="100" spans="2:9" ht="12.75">
      <c r="B100" s="5"/>
      <c r="C100" s="5"/>
      <c r="D100" s="5"/>
      <c r="E100" s="5"/>
      <c r="F100" s="5"/>
      <c r="G100" s="5"/>
      <c r="H100" s="5"/>
      <c r="I100"/>
    </row>
    <row r="101" spans="1:10" ht="12.75">
      <c r="A101" s="19" t="s">
        <v>50</v>
      </c>
      <c r="B101" s="5"/>
      <c r="C101" s="5"/>
      <c r="D101" s="5"/>
      <c r="E101" s="5">
        <v>382</v>
      </c>
      <c r="F101" s="19" t="s">
        <v>51</v>
      </c>
      <c r="G101" s="5"/>
      <c r="H101" s="5"/>
      <c r="J101" s="5"/>
    </row>
    <row r="102" spans="1:11" ht="12.75">
      <c r="A102" s="19" t="s">
        <v>52</v>
      </c>
      <c r="E102" s="5">
        <v>74</v>
      </c>
      <c r="F102" t="s">
        <v>53</v>
      </c>
      <c r="I102"/>
      <c r="K102" s="5"/>
    </row>
    <row r="103" spans="1:10" ht="12.75">
      <c r="A103" s="19" t="s">
        <v>54</v>
      </c>
      <c r="E103" s="20">
        <f>C87*E101/E102</f>
        <v>26.581458381458376</v>
      </c>
      <c r="F103" s="17" t="s">
        <v>48</v>
      </c>
      <c r="I103"/>
      <c r="J103" s="5"/>
    </row>
    <row r="104" spans="1:10" ht="12.75">
      <c r="A104" s="19" t="s">
        <v>55</v>
      </c>
      <c r="E104" s="21">
        <f>8*E103</f>
        <v>212.651667051667</v>
      </c>
      <c r="F104" s="17" t="s">
        <v>48</v>
      </c>
      <c r="I104"/>
      <c r="J104" s="5"/>
    </row>
  </sheetData>
  <mergeCells count="3">
    <mergeCell ref="H12:I12"/>
    <mergeCell ref="J12:K12"/>
    <mergeCell ref="J44:K44"/>
  </mergeCells>
  <printOptions/>
  <pageMargins left="0.35" right="0.4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Twente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Erik1</dc:creator>
  <cp:keywords/>
  <dc:description/>
  <cp:lastModifiedBy>Martin Wilson</cp:lastModifiedBy>
  <cp:lastPrinted>2005-07-22T13:16:12Z</cp:lastPrinted>
  <dcterms:created xsi:type="dcterms:W3CDTF">2003-02-17T08:28:13Z</dcterms:created>
  <dcterms:modified xsi:type="dcterms:W3CDTF">2005-07-22T13:20:28Z</dcterms:modified>
  <cp:category/>
  <cp:version/>
  <cp:contentType/>
  <cp:contentStatus/>
</cp:coreProperties>
</file>