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9225" windowHeight="9045" tabRatio="677" activeTab="0"/>
  </bookViews>
  <sheets>
    <sheet name="sum'ry" sheetId="1" r:id="rId1"/>
    <sheet name="wire A" sheetId="2" r:id="rId2"/>
    <sheet name="wire B" sheetId="3" r:id="rId3"/>
    <sheet name="wire C" sheetId="4" r:id="rId4"/>
    <sheet name="wire D" sheetId="5" r:id="rId5"/>
  </sheets>
  <definedNames/>
  <calcPr fullCalcOnLoad="1"/>
</workbook>
</file>

<file path=xl/sharedStrings.xml><?xml version="1.0" encoding="utf-8"?>
<sst xmlns="http://schemas.openxmlformats.org/spreadsheetml/2006/main" count="812" uniqueCount="189">
  <si>
    <t>cable twist pitch</t>
  </si>
  <si>
    <t>b</t>
  </si>
  <si>
    <t>p</t>
  </si>
  <si>
    <t>crossover resistance</t>
  </si>
  <si>
    <t>Rc</t>
  </si>
  <si>
    <t>m</t>
  </si>
  <si>
    <t>ohm</t>
  </si>
  <si>
    <t>number of strands</t>
  </si>
  <si>
    <t>N</t>
  </si>
  <si>
    <t>adjacent resistance</t>
  </si>
  <si>
    <t>Ra</t>
  </si>
  <si>
    <t>ohm.m</t>
  </si>
  <si>
    <t>permeability fs</t>
  </si>
  <si>
    <t>henry/m</t>
  </si>
  <si>
    <t>sec</t>
  </si>
  <si>
    <t xml:space="preserve">    </t>
  </si>
  <si>
    <t>cable filling factor</t>
  </si>
  <si>
    <t>wire filling factor</t>
  </si>
  <si>
    <t>lw</t>
  </si>
  <si>
    <t>filament filling factor</t>
  </si>
  <si>
    <t>Tesla</t>
  </si>
  <si>
    <t>computed aperture field</t>
  </si>
  <si>
    <t>ramp time</t>
  </si>
  <si>
    <t>angle</t>
  </si>
  <si>
    <t>filament diameter</t>
  </si>
  <si>
    <t>m^2</t>
  </si>
  <si>
    <t xml:space="preserve">Kim Anderson </t>
  </si>
  <si>
    <t>A/m^2</t>
  </si>
  <si>
    <t>Block limits for integration</t>
  </si>
  <si>
    <t>block</t>
  </si>
  <si>
    <t>wire twist pitch</t>
  </si>
  <si>
    <t xml:space="preserve"> dc fields as computed at centre of cable</t>
  </si>
  <si>
    <t>A/m^2/T</t>
  </si>
  <si>
    <t>Bcomp</t>
  </si>
  <si>
    <t>length of magnet =</t>
  </si>
  <si>
    <t>ramp rate</t>
  </si>
  <si>
    <t>T/s</t>
  </si>
  <si>
    <t>B`</t>
  </si>
  <si>
    <t>cycle time =</t>
  </si>
  <si>
    <t>Tr</t>
  </si>
  <si>
    <t>maximum =</t>
  </si>
  <si>
    <r>
      <t>m</t>
    </r>
    <r>
      <rPr>
        <sz val="11"/>
        <rFont val="Arial Narrow"/>
        <family val="2"/>
      </rPr>
      <t>o</t>
    </r>
  </si>
  <si>
    <r>
      <t>l</t>
    </r>
    <r>
      <rPr>
        <sz val="11"/>
        <rFont val="Arial Narrow"/>
        <family val="2"/>
      </rPr>
      <t>c</t>
    </r>
  </si>
  <si>
    <r>
      <t>l</t>
    </r>
    <r>
      <rPr>
        <sz val="11"/>
        <rFont val="Arial"/>
        <family val="2"/>
      </rPr>
      <t>f</t>
    </r>
  </si>
  <si>
    <r>
      <t>min</t>
    </r>
    <r>
      <rPr>
        <sz val="11"/>
        <rFont val="Symbol"/>
        <family val="1"/>
      </rPr>
      <t xml:space="preserve"> f</t>
    </r>
  </si>
  <si>
    <r>
      <t>max</t>
    </r>
    <r>
      <rPr>
        <sz val="11"/>
        <rFont val="Symbol"/>
        <family val="1"/>
      </rPr>
      <t xml:space="preserve"> f</t>
    </r>
  </si>
  <si>
    <t>ramp ratio Bi / Be</t>
  </si>
  <si>
    <t>ramping/average factor</t>
  </si>
  <si>
    <t>fh</t>
  </si>
  <si>
    <t>matrix ratio</t>
  </si>
  <si>
    <t>mat</t>
  </si>
  <si>
    <t>Hysteresis detail</t>
  </si>
  <si>
    <t>fields in 5 sections of cable</t>
  </si>
  <si>
    <t>Hyst loss powers in 5 sections of cable</t>
  </si>
  <si>
    <t>B1</t>
  </si>
  <si>
    <t>B2</t>
  </si>
  <si>
    <t>B3</t>
  </si>
  <si>
    <t>B4</t>
  </si>
  <si>
    <t>B5</t>
  </si>
  <si>
    <t>Ph1</t>
  </si>
  <si>
    <t>Ph2</t>
  </si>
  <si>
    <t>Ph3</t>
  </si>
  <si>
    <t>Ph4</t>
  </si>
  <si>
    <t>Ph5</t>
  </si>
  <si>
    <t>Binj</t>
  </si>
  <si>
    <t>Joules</t>
  </si>
  <si>
    <t>Iext</t>
  </si>
  <si>
    <t>Bext</t>
  </si>
  <si>
    <t>Iinj</t>
  </si>
  <si>
    <t>Amp</t>
  </si>
  <si>
    <t>calc hyst &amp; prox'y loss at 5 points in cable</t>
  </si>
  <si>
    <t>max magnet current</t>
  </si>
  <si>
    <t>max aperture field</t>
  </si>
  <si>
    <t>min magnet current</t>
  </si>
  <si>
    <t>min aperture field</t>
  </si>
  <si>
    <t>crossover transverse power</t>
  </si>
  <si>
    <t>adjacent transverse power</t>
  </si>
  <si>
    <t>adjacent parallel power</t>
  </si>
  <si>
    <t>filament coupling power</t>
  </si>
  <si>
    <t>proximity power</t>
  </si>
  <si>
    <t>ohm.m/T</t>
  </si>
  <si>
    <t>wire trans res'y intercept</t>
  </si>
  <si>
    <t>wire trans res'y gradient</t>
  </si>
  <si>
    <r>
      <t>C</t>
    </r>
    <r>
      <rPr>
        <vertAlign val="subscript"/>
        <sz val="11"/>
        <rFont val="Symbol"/>
        <family val="1"/>
      </rPr>
      <t>r</t>
    </r>
    <r>
      <rPr>
        <vertAlign val="subscript"/>
        <sz val="11"/>
        <rFont val="Arial"/>
        <family val="2"/>
      </rPr>
      <t>et</t>
    </r>
  </si>
  <si>
    <r>
      <t>m</t>
    </r>
    <r>
      <rPr>
        <vertAlign val="subscript"/>
        <sz val="11"/>
        <rFont val="Symbol"/>
        <family val="1"/>
      </rPr>
      <t>r</t>
    </r>
    <r>
      <rPr>
        <vertAlign val="subscript"/>
        <sz val="11"/>
        <rFont val="Arial"/>
        <family val="2"/>
      </rPr>
      <t>et</t>
    </r>
  </si>
  <si>
    <r>
      <t>p</t>
    </r>
    <r>
      <rPr>
        <vertAlign val="subscript"/>
        <sz val="11"/>
        <rFont val="Arial"/>
        <family val="2"/>
      </rPr>
      <t>w</t>
    </r>
  </si>
  <si>
    <r>
      <t>d</t>
    </r>
    <r>
      <rPr>
        <vertAlign val="subscript"/>
        <sz val="11"/>
        <rFont val="Arial"/>
        <family val="2"/>
      </rPr>
      <t>f</t>
    </r>
  </si>
  <si>
    <t>no proximity loss</t>
  </si>
  <si>
    <t>cook factor trans Ra</t>
  </si>
  <si>
    <t>cook factor trans Rc</t>
  </si>
  <si>
    <t>cook factor par'l Ra</t>
  </si>
  <si>
    <t>cook factor hysteresis</t>
  </si>
  <si>
    <t>ftc</t>
  </si>
  <si>
    <t>fta</t>
  </si>
  <si>
    <t>fpa</t>
  </si>
  <si>
    <t>filament coupling term includes magnetoresistance</t>
  </si>
  <si>
    <t>hysteresis power</t>
  </si>
  <si>
    <t>transport current  correction</t>
  </si>
  <si>
    <t xml:space="preserve">Mod'd Kim Anderson </t>
  </si>
  <si>
    <r>
      <t>J</t>
    </r>
    <r>
      <rPr>
        <vertAlign val="subscript"/>
        <sz val="11"/>
        <rFont val="Arial"/>
        <family val="2"/>
      </rPr>
      <t>so</t>
    </r>
  </si>
  <si>
    <r>
      <t>B</t>
    </r>
    <r>
      <rPr>
        <vertAlign val="subscript"/>
        <sz val="11"/>
        <rFont val="Arial"/>
        <family val="2"/>
      </rPr>
      <t>so</t>
    </r>
  </si>
  <si>
    <t>c</t>
  </si>
  <si>
    <t xml:space="preserve">actual ramp rates and field </t>
  </si>
  <si>
    <t>transp cur correction in 5 sections</t>
  </si>
  <si>
    <t>components of loss per unit volume of winding</t>
  </si>
  <si>
    <t>sum of</t>
  </si>
  <si>
    <r>
      <t>f</t>
    </r>
    <r>
      <rPr>
        <vertAlign val="subscript"/>
        <sz val="11"/>
        <rFont val="Arial Narrow"/>
        <family val="2"/>
      </rPr>
      <t>r</t>
    </r>
  </si>
  <si>
    <t>loss/m/</t>
  </si>
  <si>
    <t>power</t>
  </si>
  <si>
    <t>mean</t>
  </si>
  <si>
    <t>Watts</t>
  </si>
  <si>
    <t>loss/</t>
  </si>
  <si>
    <t>cycle</t>
  </si>
  <si>
    <t>parallel adjacent</t>
  </si>
  <si>
    <t>hysteresis</t>
  </si>
  <si>
    <t>fraction</t>
  </si>
  <si>
    <t>of total</t>
  </si>
  <si>
    <t>%</t>
  </si>
  <si>
    <t>segm't</t>
  </si>
  <si>
    <r>
      <t>loss/m</t>
    </r>
    <r>
      <rPr>
        <vertAlign val="superscript"/>
        <sz val="11"/>
        <rFont val="Arial Narrow"/>
        <family val="2"/>
      </rPr>
      <t>3</t>
    </r>
  </si>
  <si>
    <t xml:space="preserve">delta hysteresis </t>
  </si>
  <si>
    <t>total hysteresis</t>
  </si>
  <si>
    <t>total magnet</t>
  </si>
  <si>
    <r>
      <t xml:space="preserve">with Kim Anderson Jc transport current correction and magnetoresistance in </t>
    </r>
    <r>
      <rPr>
        <sz val="11"/>
        <rFont val="Symbol"/>
        <family val="1"/>
      </rPr>
      <t>r</t>
    </r>
    <r>
      <rPr>
        <vertAlign val="subscript"/>
        <sz val="11"/>
        <rFont val="Arial Narrow"/>
        <family val="2"/>
      </rPr>
      <t>et</t>
    </r>
  </si>
  <si>
    <r>
      <t>J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</si>
  <si>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</si>
  <si>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</si>
  <si>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</si>
  <si>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t>r in</t>
  </si>
  <si>
    <t>r out</t>
  </si>
  <si>
    <t>1&amp;2</t>
  </si>
  <si>
    <t>3&amp;4</t>
  </si>
  <si>
    <t>radii</t>
  </si>
  <si>
    <t>inner coil area / deg =</t>
  </si>
  <si>
    <t>outer coil area / deg =</t>
  </si>
  <si>
    <t>average loss/m^3</t>
  </si>
  <si>
    <t>area /</t>
  </si>
  <si>
    <t xml:space="preserve"> segm't</t>
  </si>
  <si>
    <t>% of total loss</t>
  </si>
  <si>
    <t>% of average total loss/m^3</t>
  </si>
  <si>
    <t>sum of segment losses/m</t>
  </si>
  <si>
    <t>ramp'g</t>
  </si>
  <si>
    <t>wire radius</t>
  </si>
  <si>
    <r>
      <t>a</t>
    </r>
    <r>
      <rPr>
        <vertAlign val="subscript"/>
        <sz val="11"/>
        <rFont val="Arial Narrow"/>
        <family val="2"/>
      </rPr>
      <t>w</t>
    </r>
  </si>
  <si>
    <t>radius of fil't boundary</t>
  </si>
  <si>
    <r>
      <t>a</t>
    </r>
    <r>
      <rPr>
        <vertAlign val="subscript"/>
        <sz val="11"/>
        <rFont val="Arial Narrow"/>
        <family val="2"/>
      </rPr>
      <t>fb</t>
    </r>
  </si>
  <si>
    <t>fil'nt coupling</t>
  </si>
  <si>
    <t>transv'se adj'nt</t>
  </si>
  <si>
    <t>transv'se cros'r</t>
  </si>
  <si>
    <t>sum</t>
  </si>
  <si>
    <t>mm</t>
  </si>
  <si>
    <t>Juris specification data with RHIC wire Jc</t>
  </si>
  <si>
    <t>Summary of Results</t>
  </si>
  <si>
    <t>transverse crossover</t>
  </si>
  <si>
    <t>transverse adjacent</t>
  </si>
  <si>
    <t>filament coupling</t>
  </si>
  <si>
    <t>loss per cycle (Joules)</t>
  </si>
  <si>
    <r>
      <t>B</t>
    </r>
    <r>
      <rPr>
        <vertAlign val="subscript"/>
        <sz val="11"/>
        <rFont val="Arial Narrow"/>
        <family val="2"/>
      </rPr>
      <t>trans</t>
    </r>
  </si>
  <si>
    <r>
      <t>G</t>
    </r>
    <r>
      <rPr>
        <vertAlign val="subscript"/>
        <sz val="11"/>
        <rFont val="Arial Narrow"/>
        <family val="2"/>
      </rPr>
      <t>trans</t>
    </r>
  </si>
  <si>
    <r>
      <t>B</t>
    </r>
    <r>
      <rPr>
        <vertAlign val="subscript"/>
        <sz val="11"/>
        <rFont val="Arial Narrow"/>
        <family val="2"/>
      </rPr>
      <t>parl</t>
    </r>
  </si>
  <si>
    <r>
      <t>B</t>
    </r>
    <r>
      <rPr>
        <vertAlign val="subscript"/>
        <sz val="11"/>
        <rFont val="Arial Narrow"/>
        <family val="2"/>
      </rPr>
      <t>mod</t>
    </r>
  </si>
  <si>
    <r>
      <t>B`</t>
    </r>
    <r>
      <rPr>
        <vertAlign val="subscript"/>
        <sz val="11"/>
        <rFont val="Arial Narrow"/>
        <family val="2"/>
      </rPr>
      <t>trans</t>
    </r>
  </si>
  <si>
    <r>
      <t>G`</t>
    </r>
    <r>
      <rPr>
        <vertAlign val="subscript"/>
        <sz val="11"/>
        <rFont val="Arial Narrow"/>
        <family val="2"/>
      </rPr>
      <t>trans</t>
    </r>
  </si>
  <si>
    <r>
      <t>B`</t>
    </r>
    <r>
      <rPr>
        <vertAlign val="subscript"/>
        <sz val="11"/>
        <rFont val="Arial Narrow"/>
        <family val="2"/>
      </rPr>
      <t>parl</t>
    </r>
  </si>
  <si>
    <r>
      <t>B`</t>
    </r>
    <r>
      <rPr>
        <vertAlign val="subscript"/>
        <sz val="11"/>
        <rFont val="Arial Narrow"/>
        <family val="2"/>
      </rPr>
      <t>mod</t>
    </r>
  </si>
  <si>
    <r>
      <t>P</t>
    </r>
    <r>
      <rPr>
        <vertAlign val="subscript"/>
        <sz val="11"/>
        <rFont val="Arial Narrow"/>
        <family val="2"/>
      </rPr>
      <t>tc</t>
    </r>
  </si>
  <si>
    <r>
      <t>P</t>
    </r>
    <r>
      <rPr>
        <vertAlign val="subscript"/>
        <sz val="11"/>
        <rFont val="Arial Narrow"/>
        <family val="2"/>
      </rPr>
      <t>ta</t>
    </r>
  </si>
  <si>
    <r>
      <t>P</t>
    </r>
    <r>
      <rPr>
        <vertAlign val="subscript"/>
        <sz val="11"/>
        <rFont val="Arial Narrow"/>
        <family val="2"/>
      </rPr>
      <t>pa</t>
    </r>
  </si>
  <si>
    <r>
      <t>P</t>
    </r>
    <r>
      <rPr>
        <vertAlign val="subscript"/>
        <sz val="11"/>
        <rFont val="Arial Narrow"/>
        <family val="2"/>
      </rPr>
      <t>fm</t>
    </r>
  </si>
  <si>
    <r>
      <t>P</t>
    </r>
    <r>
      <rPr>
        <vertAlign val="subscript"/>
        <sz val="11"/>
        <rFont val="Arial Narrow"/>
        <family val="2"/>
      </rPr>
      <t>h</t>
    </r>
  </si>
  <si>
    <r>
      <t xml:space="preserve"> D</t>
    </r>
    <r>
      <rPr>
        <sz val="11"/>
        <rFont val="Arial Narrow"/>
        <family val="2"/>
      </rPr>
      <t>P</t>
    </r>
    <r>
      <rPr>
        <vertAlign val="subscript"/>
        <sz val="11"/>
        <rFont val="Arial Narrow"/>
        <family val="2"/>
      </rPr>
      <t>h</t>
    </r>
  </si>
  <si>
    <r>
      <t>P</t>
    </r>
    <r>
      <rPr>
        <vertAlign val="subscript"/>
        <sz val="11"/>
        <rFont val="Arial Narrow"/>
        <family val="2"/>
      </rPr>
      <t>s</t>
    </r>
  </si>
  <si>
    <r>
      <t>A</t>
    </r>
    <r>
      <rPr>
        <vertAlign val="subscript"/>
        <sz val="11"/>
        <rFont val="Arial Narrow"/>
        <family val="2"/>
      </rPr>
      <t>s</t>
    </r>
  </si>
  <si>
    <r>
      <t>P</t>
    </r>
    <r>
      <rPr>
        <vertAlign val="subscript"/>
        <sz val="11"/>
        <rFont val="Arial Narrow"/>
        <family val="2"/>
      </rPr>
      <t>d</t>
    </r>
  </si>
  <si>
    <r>
      <t>dP</t>
    </r>
    <r>
      <rPr>
        <vertAlign val="subscript"/>
        <sz val="12"/>
        <rFont val="Arial Narrow"/>
        <family val="2"/>
      </rPr>
      <t>ht1</t>
    </r>
  </si>
  <si>
    <r>
      <t>dP</t>
    </r>
    <r>
      <rPr>
        <vertAlign val="subscript"/>
        <sz val="12"/>
        <rFont val="Arial Narrow"/>
        <family val="2"/>
      </rPr>
      <t>ht2</t>
    </r>
  </si>
  <si>
    <r>
      <t>dP</t>
    </r>
    <r>
      <rPr>
        <vertAlign val="subscript"/>
        <sz val="12"/>
        <rFont val="Arial Narrow"/>
        <family val="2"/>
      </rPr>
      <t>ht3</t>
    </r>
  </si>
  <si>
    <r>
      <t>dP</t>
    </r>
    <r>
      <rPr>
        <vertAlign val="subscript"/>
        <sz val="12"/>
        <rFont val="Arial Narrow"/>
        <family val="2"/>
      </rPr>
      <t>ht4</t>
    </r>
  </si>
  <si>
    <r>
      <t>dP</t>
    </r>
    <r>
      <rPr>
        <vertAlign val="subscript"/>
        <sz val="12"/>
        <rFont val="Arial Narrow"/>
        <family val="2"/>
      </rPr>
      <t>ht5</t>
    </r>
  </si>
  <si>
    <t>cable half width</t>
  </si>
  <si>
    <t>cable half thickness</t>
  </si>
  <si>
    <t>Wire A</t>
  </si>
  <si>
    <t>Wire C</t>
  </si>
  <si>
    <t>A</t>
  </si>
  <si>
    <t>B</t>
  </si>
  <si>
    <t>C</t>
  </si>
  <si>
    <t>App 29-6(2): Hysteresis and coupling losses for the wires in SIS300 dipole</t>
  </si>
  <si>
    <t>Wire D</t>
  </si>
  <si>
    <t>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</si>
</sst>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E+00"/>
    <numFmt numFmtId="167" formatCode="0.0%"/>
    <numFmt numFmtId="168" formatCode="0.0"/>
    <numFmt numFmtId="169" formatCode="0.E+00"/>
    <numFmt numFmtId="170" formatCode="0.0E+00"/>
    <numFmt numFmtId="171" formatCode="0.000000"/>
    <numFmt numFmtId="172" formatCode="0.000000000"/>
    <numFmt numFmtId="173" formatCode="0.00000"/>
    <numFmt numFmtId="174" formatCode="#,##0.0000"/>
  </numFmts>
  <fonts count="16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1"/>
      <name val="Symbol"/>
      <family val="1"/>
    </font>
    <font>
      <vertAlign val="subscript"/>
      <sz val="11"/>
      <name val="Arial Narrow"/>
      <family val="2"/>
    </font>
    <font>
      <vertAlign val="superscript"/>
      <sz val="11"/>
      <name val="Arial Narrow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bscript"/>
      <sz val="12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2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left"/>
    </xf>
    <xf numFmtId="0" fontId="0" fillId="0" borderId="0" xfId="0" applyAlignment="1">
      <alignment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1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70" fontId="6" fillId="0" borderId="5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6" fillId="0" borderId="2" xfId="0" applyNumberFormat="1" applyFont="1" applyBorder="1" applyAlignment="1">
      <alignment horizontal="center"/>
    </xf>
    <xf numFmtId="11" fontId="6" fillId="0" borderId="1" xfId="0" applyNumberFormat="1" applyFont="1" applyBorder="1" applyAlignment="1">
      <alignment horizontal="center"/>
    </xf>
    <xf numFmtId="11" fontId="6" fillId="0" borderId="2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right"/>
    </xf>
    <xf numFmtId="0" fontId="2" fillId="0" borderId="9" xfId="0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7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center" wrapText="1"/>
    </xf>
    <xf numFmtId="2" fontId="2" fillId="0" borderId="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 applyAlignment="1">
      <alignment/>
    </xf>
    <xf numFmtId="17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9" xfId="0" applyBorder="1" applyAlignment="1">
      <alignment/>
    </xf>
    <xf numFmtId="168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8" fontId="14" fillId="0" borderId="11" xfId="0" applyNumberFormat="1" applyFon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168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3" fontId="2" fillId="0" borderId="1" xfId="0" applyNumberFormat="1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11" fontId="6" fillId="0" borderId="6" xfId="0" applyNumberFormat="1" applyFont="1" applyBorder="1" applyAlignment="1">
      <alignment horizontal="center"/>
    </xf>
    <xf numFmtId="11" fontId="6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170" fontId="6" fillId="0" borderId="7" xfId="0" applyNumberFormat="1" applyFon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3" xfId="0" applyNumberFormat="1" applyBorder="1" applyAlignment="1">
      <alignment/>
    </xf>
    <xf numFmtId="170" fontId="0" fillId="0" borderId="7" xfId="0" applyNumberFormat="1" applyBorder="1" applyAlignment="1">
      <alignment horizontal="center"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8.png" /><Relationship Id="rId5" Type="http://schemas.openxmlformats.org/officeDocument/2006/relationships/image" Target="../media/image11.emf" /><Relationship Id="rId6" Type="http://schemas.openxmlformats.org/officeDocument/2006/relationships/image" Target="../media/image10.emf" /><Relationship Id="rId7" Type="http://schemas.openxmlformats.org/officeDocument/2006/relationships/image" Target="../media/image12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6.jpeg" /><Relationship Id="rId1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8.png" /><Relationship Id="rId5" Type="http://schemas.openxmlformats.org/officeDocument/2006/relationships/image" Target="../media/image11.emf" /><Relationship Id="rId6" Type="http://schemas.openxmlformats.org/officeDocument/2006/relationships/image" Target="../media/image10.emf" /><Relationship Id="rId7" Type="http://schemas.openxmlformats.org/officeDocument/2006/relationships/image" Target="../media/image12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6.jpeg" /><Relationship Id="rId1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8.png" /><Relationship Id="rId5" Type="http://schemas.openxmlformats.org/officeDocument/2006/relationships/image" Target="../media/image11.emf" /><Relationship Id="rId6" Type="http://schemas.openxmlformats.org/officeDocument/2006/relationships/image" Target="../media/image10.emf" /><Relationship Id="rId7" Type="http://schemas.openxmlformats.org/officeDocument/2006/relationships/image" Target="../media/image12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6.jpeg" /><Relationship Id="rId1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8.png" /><Relationship Id="rId5" Type="http://schemas.openxmlformats.org/officeDocument/2006/relationships/image" Target="../media/image11.emf" /><Relationship Id="rId6" Type="http://schemas.openxmlformats.org/officeDocument/2006/relationships/image" Target="../media/image10.emf" /><Relationship Id="rId7" Type="http://schemas.openxmlformats.org/officeDocument/2006/relationships/image" Target="../media/image12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6.jpeg" /><Relationship Id="rId1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13</xdr:row>
      <xdr:rowOff>161925</xdr:rowOff>
    </xdr:from>
    <xdr:to>
      <xdr:col>15</xdr:col>
      <xdr:colOff>9525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943225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133350</xdr:colOff>
      <xdr:row>11</xdr:row>
      <xdr:rowOff>38100</xdr:rowOff>
    </xdr:from>
    <xdr:to>
      <xdr:col>18</xdr:col>
      <xdr:colOff>419100</xdr:colOff>
      <xdr:row>13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2400300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104775</xdr:colOff>
      <xdr:row>13</xdr:row>
      <xdr:rowOff>161925</xdr:rowOff>
    </xdr:from>
    <xdr:to>
      <xdr:col>18</xdr:col>
      <xdr:colOff>381000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943225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419100</xdr:colOff>
      <xdr:row>18</xdr:row>
      <xdr:rowOff>0</xdr:rowOff>
    </xdr:from>
    <xdr:to>
      <xdr:col>13</xdr:col>
      <xdr:colOff>38100</xdr:colOff>
      <xdr:row>20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38862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</xdr:row>
      <xdr:rowOff>19050</xdr:rowOff>
    </xdr:from>
    <xdr:to>
      <xdr:col>19</xdr:col>
      <xdr:colOff>19050</xdr:colOff>
      <xdr:row>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247650"/>
          <a:ext cx="13906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180975</xdr:colOff>
      <xdr:row>3</xdr:row>
      <xdr:rowOff>123825</xdr:rowOff>
    </xdr:from>
    <xdr:to>
      <xdr:col>14</xdr:col>
      <xdr:colOff>219075</xdr:colOff>
      <xdr:row>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771525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190500</xdr:colOff>
      <xdr:row>6</xdr:row>
      <xdr:rowOff>38100</xdr:rowOff>
    </xdr:from>
    <xdr:to>
      <xdr:col>12</xdr:col>
      <xdr:colOff>409575</xdr:colOff>
      <xdr:row>8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131445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38100</xdr:colOff>
      <xdr:row>16</xdr:row>
      <xdr:rowOff>0</xdr:rowOff>
    </xdr:from>
    <xdr:to>
      <xdr:col>18</xdr:col>
      <xdr:colOff>390525</xdr:colOff>
      <xdr:row>17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0950" y="3409950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16</xdr:row>
      <xdr:rowOff>0</xdr:rowOff>
    </xdr:from>
    <xdr:to>
      <xdr:col>16</xdr:col>
      <xdr:colOff>66675</xdr:colOff>
      <xdr:row>17</xdr:row>
      <xdr:rowOff>209550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38675" y="3409950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419100</xdr:colOff>
      <xdr:row>4</xdr:row>
      <xdr:rowOff>142875</xdr:rowOff>
    </xdr:from>
    <xdr:to>
      <xdr:col>19</xdr:col>
      <xdr:colOff>28575</xdr:colOff>
      <xdr:row>8</xdr:row>
      <xdr:rowOff>76200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1000125"/>
          <a:ext cx="100012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142875</xdr:colOff>
      <xdr:row>8</xdr:row>
      <xdr:rowOff>95250</xdr:rowOff>
    </xdr:from>
    <xdr:to>
      <xdr:col>17</xdr:col>
      <xdr:colOff>428625</xdr:colOff>
      <xdr:row>10</xdr:row>
      <xdr:rowOff>161925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1790700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13</xdr:row>
      <xdr:rowOff>161925</xdr:rowOff>
    </xdr:from>
    <xdr:to>
      <xdr:col>15</xdr:col>
      <xdr:colOff>9525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943225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133350</xdr:colOff>
      <xdr:row>11</xdr:row>
      <xdr:rowOff>38100</xdr:rowOff>
    </xdr:from>
    <xdr:to>
      <xdr:col>18</xdr:col>
      <xdr:colOff>419100</xdr:colOff>
      <xdr:row>13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2400300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104775</xdr:colOff>
      <xdr:row>13</xdr:row>
      <xdr:rowOff>161925</xdr:rowOff>
    </xdr:from>
    <xdr:to>
      <xdr:col>18</xdr:col>
      <xdr:colOff>381000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943225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419100</xdr:colOff>
      <xdr:row>18</xdr:row>
      <xdr:rowOff>0</xdr:rowOff>
    </xdr:from>
    <xdr:to>
      <xdr:col>13</xdr:col>
      <xdr:colOff>38100</xdr:colOff>
      <xdr:row>20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38862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</xdr:row>
      <xdr:rowOff>19050</xdr:rowOff>
    </xdr:from>
    <xdr:to>
      <xdr:col>19</xdr:col>
      <xdr:colOff>19050</xdr:colOff>
      <xdr:row>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247650"/>
          <a:ext cx="13906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180975</xdr:colOff>
      <xdr:row>3</xdr:row>
      <xdr:rowOff>123825</xdr:rowOff>
    </xdr:from>
    <xdr:to>
      <xdr:col>14</xdr:col>
      <xdr:colOff>219075</xdr:colOff>
      <xdr:row>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771525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190500</xdr:colOff>
      <xdr:row>6</xdr:row>
      <xdr:rowOff>38100</xdr:rowOff>
    </xdr:from>
    <xdr:to>
      <xdr:col>12</xdr:col>
      <xdr:colOff>409575</xdr:colOff>
      <xdr:row>8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131445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38100</xdr:colOff>
      <xdr:row>16</xdr:row>
      <xdr:rowOff>0</xdr:rowOff>
    </xdr:from>
    <xdr:to>
      <xdr:col>18</xdr:col>
      <xdr:colOff>390525</xdr:colOff>
      <xdr:row>17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0950" y="3409950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16</xdr:row>
      <xdr:rowOff>0</xdr:rowOff>
    </xdr:from>
    <xdr:to>
      <xdr:col>16</xdr:col>
      <xdr:colOff>66675</xdr:colOff>
      <xdr:row>17</xdr:row>
      <xdr:rowOff>209550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38675" y="3409950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419100</xdr:colOff>
      <xdr:row>4</xdr:row>
      <xdr:rowOff>142875</xdr:rowOff>
    </xdr:from>
    <xdr:to>
      <xdr:col>19</xdr:col>
      <xdr:colOff>28575</xdr:colOff>
      <xdr:row>8</xdr:row>
      <xdr:rowOff>76200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1000125"/>
          <a:ext cx="100012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142875</xdr:colOff>
      <xdr:row>8</xdr:row>
      <xdr:rowOff>95250</xdr:rowOff>
    </xdr:from>
    <xdr:to>
      <xdr:col>17</xdr:col>
      <xdr:colOff>428625</xdr:colOff>
      <xdr:row>10</xdr:row>
      <xdr:rowOff>161925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1790700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13</xdr:row>
      <xdr:rowOff>161925</xdr:rowOff>
    </xdr:from>
    <xdr:to>
      <xdr:col>15</xdr:col>
      <xdr:colOff>9525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943225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133350</xdr:colOff>
      <xdr:row>11</xdr:row>
      <xdr:rowOff>38100</xdr:rowOff>
    </xdr:from>
    <xdr:to>
      <xdr:col>18</xdr:col>
      <xdr:colOff>419100</xdr:colOff>
      <xdr:row>13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2400300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104775</xdr:colOff>
      <xdr:row>13</xdr:row>
      <xdr:rowOff>161925</xdr:rowOff>
    </xdr:from>
    <xdr:to>
      <xdr:col>18</xdr:col>
      <xdr:colOff>381000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943225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419100</xdr:colOff>
      <xdr:row>18</xdr:row>
      <xdr:rowOff>0</xdr:rowOff>
    </xdr:from>
    <xdr:to>
      <xdr:col>13</xdr:col>
      <xdr:colOff>38100</xdr:colOff>
      <xdr:row>20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38862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</xdr:row>
      <xdr:rowOff>19050</xdr:rowOff>
    </xdr:from>
    <xdr:to>
      <xdr:col>19</xdr:col>
      <xdr:colOff>19050</xdr:colOff>
      <xdr:row>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247650"/>
          <a:ext cx="13906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180975</xdr:colOff>
      <xdr:row>3</xdr:row>
      <xdr:rowOff>123825</xdr:rowOff>
    </xdr:from>
    <xdr:to>
      <xdr:col>14</xdr:col>
      <xdr:colOff>219075</xdr:colOff>
      <xdr:row>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771525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190500</xdr:colOff>
      <xdr:row>6</xdr:row>
      <xdr:rowOff>38100</xdr:rowOff>
    </xdr:from>
    <xdr:to>
      <xdr:col>12</xdr:col>
      <xdr:colOff>409575</xdr:colOff>
      <xdr:row>8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131445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38100</xdr:colOff>
      <xdr:row>16</xdr:row>
      <xdr:rowOff>0</xdr:rowOff>
    </xdr:from>
    <xdr:to>
      <xdr:col>18</xdr:col>
      <xdr:colOff>390525</xdr:colOff>
      <xdr:row>17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0950" y="3409950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16</xdr:row>
      <xdr:rowOff>0</xdr:rowOff>
    </xdr:from>
    <xdr:to>
      <xdr:col>16</xdr:col>
      <xdr:colOff>66675</xdr:colOff>
      <xdr:row>17</xdr:row>
      <xdr:rowOff>209550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38675" y="3409950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419100</xdr:colOff>
      <xdr:row>4</xdr:row>
      <xdr:rowOff>142875</xdr:rowOff>
    </xdr:from>
    <xdr:to>
      <xdr:col>19</xdr:col>
      <xdr:colOff>28575</xdr:colOff>
      <xdr:row>8</xdr:row>
      <xdr:rowOff>76200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1000125"/>
          <a:ext cx="100012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142875</xdr:colOff>
      <xdr:row>8</xdr:row>
      <xdr:rowOff>95250</xdr:rowOff>
    </xdr:from>
    <xdr:to>
      <xdr:col>17</xdr:col>
      <xdr:colOff>428625</xdr:colOff>
      <xdr:row>10</xdr:row>
      <xdr:rowOff>161925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1790700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13</xdr:row>
      <xdr:rowOff>161925</xdr:rowOff>
    </xdr:from>
    <xdr:to>
      <xdr:col>15</xdr:col>
      <xdr:colOff>9525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943225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133350</xdr:colOff>
      <xdr:row>11</xdr:row>
      <xdr:rowOff>38100</xdr:rowOff>
    </xdr:from>
    <xdr:to>
      <xdr:col>18</xdr:col>
      <xdr:colOff>419100</xdr:colOff>
      <xdr:row>13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2400300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104775</xdr:colOff>
      <xdr:row>13</xdr:row>
      <xdr:rowOff>161925</xdr:rowOff>
    </xdr:from>
    <xdr:to>
      <xdr:col>18</xdr:col>
      <xdr:colOff>381000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943225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419100</xdr:colOff>
      <xdr:row>18</xdr:row>
      <xdr:rowOff>0</xdr:rowOff>
    </xdr:from>
    <xdr:to>
      <xdr:col>13</xdr:col>
      <xdr:colOff>38100</xdr:colOff>
      <xdr:row>20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38862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</xdr:row>
      <xdr:rowOff>19050</xdr:rowOff>
    </xdr:from>
    <xdr:to>
      <xdr:col>19</xdr:col>
      <xdr:colOff>19050</xdr:colOff>
      <xdr:row>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247650"/>
          <a:ext cx="13906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180975</xdr:colOff>
      <xdr:row>3</xdr:row>
      <xdr:rowOff>123825</xdr:rowOff>
    </xdr:from>
    <xdr:to>
      <xdr:col>14</xdr:col>
      <xdr:colOff>219075</xdr:colOff>
      <xdr:row>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771525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190500</xdr:colOff>
      <xdr:row>6</xdr:row>
      <xdr:rowOff>38100</xdr:rowOff>
    </xdr:from>
    <xdr:to>
      <xdr:col>12</xdr:col>
      <xdr:colOff>409575</xdr:colOff>
      <xdr:row>8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131445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38100</xdr:colOff>
      <xdr:row>16</xdr:row>
      <xdr:rowOff>0</xdr:rowOff>
    </xdr:from>
    <xdr:to>
      <xdr:col>18</xdr:col>
      <xdr:colOff>390525</xdr:colOff>
      <xdr:row>17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0950" y="3409950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16</xdr:row>
      <xdr:rowOff>0</xdr:rowOff>
    </xdr:from>
    <xdr:to>
      <xdr:col>16</xdr:col>
      <xdr:colOff>66675</xdr:colOff>
      <xdr:row>17</xdr:row>
      <xdr:rowOff>209550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38675" y="3409950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419100</xdr:colOff>
      <xdr:row>4</xdr:row>
      <xdr:rowOff>142875</xdr:rowOff>
    </xdr:from>
    <xdr:to>
      <xdr:col>19</xdr:col>
      <xdr:colOff>28575</xdr:colOff>
      <xdr:row>8</xdr:row>
      <xdr:rowOff>76200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1000125"/>
          <a:ext cx="100012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142875</xdr:colOff>
      <xdr:row>8</xdr:row>
      <xdr:rowOff>95250</xdr:rowOff>
    </xdr:from>
    <xdr:to>
      <xdr:col>17</xdr:col>
      <xdr:colOff>428625</xdr:colOff>
      <xdr:row>10</xdr:row>
      <xdr:rowOff>161925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1790700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5" sqref="A5:E14"/>
    </sheetView>
  </sheetViews>
  <sheetFormatPr defaultColWidth="9.140625" defaultRowHeight="12.75"/>
  <cols>
    <col min="1" max="1" width="18.00390625" style="0" customWidth="1"/>
    <col min="2" max="2" width="9.140625" style="30" customWidth="1"/>
    <col min="3" max="4" width="9.140625" style="24" customWidth="1"/>
  </cols>
  <sheetData>
    <row r="1" spans="1:11" ht="16.5">
      <c r="A1" s="96" t="s">
        <v>186</v>
      </c>
      <c r="B1" s="2"/>
      <c r="C1" s="14"/>
      <c r="D1" s="1"/>
      <c r="E1" s="1"/>
      <c r="F1" s="140"/>
      <c r="G1" s="17"/>
      <c r="H1" s="5"/>
      <c r="I1" s="19"/>
      <c r="J1" s="2"/>
      <c r="K1" s="85"/>
    </row>
    <row r="3" ht="12.75">
      <c r="A3" s="145" t="s">
        <v>152</v>
      </c>
    </row>
    <row r="5" spans="1:5" ht="12.75">
      <c r="A5" s="146"/>
      <c r="B5" s="157" t="s">
        <v>156</v>
      </c>
      <c r="C5" s="158"/>
      <c r="D5" s="158"/>
      <c r="E5" s="197"/>
    </row>
    <row r="6" spans="1:5" ht="12.75">
      <c r="A6" s="148"/>
      <c r="B6" s="153" t="s">
        <v>183</v>
      </c>
      <c r="C6" s="154" t="s">
        <v>184</v>
      </c>
      <c r="D6" s="154" t="s">
        <v>185</v>
      </c>
      <c r="E6" s="154" t="s">
        <v>188</v>
      </c>
    </row>
    <row r="7" spans="1:5" ht="16.5">
      <c r="A7" s="88" t="s">
        <v>153</v>
      </c>
      <c r="B7" s="149">
        <f>'wire A'!R23</f>
        <v>3.202520265278109</v>
      </c>
      <c r="C7" s="149">
        <f>'wire B'!R23</f>
        <v>3.202520265278109</v>
      </c>
      <c r="D7" s="149">
        <f>'wire C'!R23</f>
        <v>3.202520265278109</v>
      </c>
      <c r="E7" s="149">
        <f>'wire D'!R23</f>
        <v>3.202520265278109</v>
      </c>
    </row>
    <row r="8" spans="1:5" ht="16.5">
      <c r="A8" s="71" t="s">
        <v>154</v>
      </c>
      <c r="B8" s="149">
        <f>'wire A'!R24</f>
        <v>21.320415819906827</v>
      </c>
      <c r="C8" s="149">
        <f>'wire B'!R24</f>
        <v>21.320415819906827</v>
      </c>
      <c r="D8" s="149">
        <f>'wire C'!R24</f>
        <v>21.320415819906827</v>
      </c>
      <c r="E8" s="149">
        <f>'wire D'!R24</f>
        <v>21.320415819906827</v>
      </c>
    </row>
    <row r="9" spans="1:5" ht="16.5">
      <c r="A9" s="150" t="s">
        <v>113</v>
      </c>
      <c r="B9" s="149">
        <f>'wire A'!R25</f>
        <v>0.2096020108702574</v>
      </c>
      <c r="C9" s="149">
        <f>'wire B'!R25</f>
        <v>0.2096020108702574</v>
      </c>
      <c r="D9" s="149">
        <f>'wire C'!R25</f>
        <v>0.2096020108702574</v>
      </c>
      <c r="E9" s="149">
        <f>'wire D'!R25</f>
        <v>0.2096020108702574</v>
      </c>
    </row>
    <row r="10" spans="1:5" ht="16.5">
      <c r="A10" s="151" t="s">
        <v>155</v>
      </c>
      <c r="B10" s="149">
        <f>'wire A'!R26</f>
        <v>20.238032106211435</v>
      </c>
      <c r="C10" s="149">
        <f>'wire B'!R26</f>
        <v>20.012920509428906</v>
      </c>
      <c r="D10" s="149">
        <f>'wire C'!R26</f>
        <v>8.629679254941841</v>
      </c>
      <c r="E10" s="149">
        <f>'wire D'!R26</f>
        <v>9.723061304426745</v>
      </c>
    </row>
    <row r="11" spans="1:5" ht="16.5">
      <c r="A11" s="88" t="s">
        <v>114</v>
      </c>
      <c r="B11" s="147">
        <f>'wire A'!R27</f>
        <v>43.15034565896727</v>
      </c>
      <c r="C11" s="147">
        <f>'wire B'!R27</f>
        <v>43.15034565896727</v>
      </c>
      <c r="D11" s="147">
        <f>'wire C'!R27</f>
        <v>43.15034565896727</v>
      </c>
      <c r="E11" s="147">
        <f>'wire D'!R27</f>
        <v>43.15034565896727</v>
      </c>
    </row>
    <row r="12" spans="1:5" ht="16.5">
      <c r="A12" s="71" t="s">
        <v>120</v>
      </c>
      <c r="B12" s="149">
        <f>'wire A'!R28</f>
        <v>1.0928644699899634</v>
      </c>
      <c r="C12" s="149">
        <f>'wire B'!R28</f>
        <v>1.0928644699899634</v>
      </c>
      <c r="D12" s="149">
        <f>'wire C'!R28</f>
        <v>1.0928644699899634</v>
      </c>
      <c r="E12" s="149">
        <f>'wire D'!R28</f>
        <v>1.0928644699899634</v>
      </c>
    </row>
    <row r="13" spans="1:5" ht="16.5">
      <c r="A13" s="151" t="s">
        <v>121</v>
      </c>
      <c r="B13" s="155">
        <f>'wire A'!R29</f>
        <v>44.24321012895724</v>
      </c>
      <c r="C13" s="155">
        <f>'wire B'!R29</f>
        <v>44.24321012895724</v>
      </c>
      <c r="D13" s="155">
        <f>'wire C'!R29</f>
        <v>44.24321012895724</v>
      </c>
      <c r="E13" s="155">
        <f>'wire D'!R29</f>
        <v>44.24321012895724</v>
      </c>
    </row>
    <row r="14" spans="1:5" ht="16.5">
      <c r="A14" s="87" t="s">
        <v>122</v>
      </c>
      <c r="B14" s="152">
        <f>'wire A'!R30</f>
        <v>89.21378033122386</v>
      </c>
      <c r="C14" s="152">
        <f>'wire B'!R30</f>
        <v>88.98866873444133</v>
      </c>
      <c r="D14" s="152">
        <f>'wire C'!R30</f>
        <v>77.60542747995427</v>
      </c>
      <c r="E14" s="152">
        <f>SUM(E7:E10)+E13</f>
        <v>78.69880952943917</v>
      </c>
    </row>
  </sheetData>
  <mergeCells count="1"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CG423"/>
  <sheetViews>
    <sheetView workbookViewId="0" topLeftCell="A1">
      <selection activeCell="F17" sqref="F17"/>
    </sheetView>
  </sheetViews>
  <sheetFormatPr defaultColWidth="9.140625" defaultRowHeight="12.75"/>
  <cols>
    <col min="1" max="1" width="5.140625" style="97" customWidth="1"/>
    <col min="2" max="2" width="7.421875" style="2" customWidth="1"/>
    <col min="3" max="3" width="6.8515625" style="11" customWidth="1"/>
    <col min="4" max="4" width="6.7109375" style="5" customWidth="1"/>
    <col min="5" max="5" width="8.7109375" style="3" customWidth="1"/>
    <col min="6" max="6" width="5.7109375" style="12" customWidth="1"/>
    <col min="7" max="9" width="6.00390625" style="2" customWidth="1"/>
    <col min="10" max="10" width="6.421875" style="2" customWidth="1"/>
    <col min="11" max="11" width="6.421875" style="11" customWidth="1"/>
    <col min="12" max="12" width="7.57421875" style="2" customWidth="1"/>
    <col min="13" max="13" width="7.28125" style="2" customWidth="1"/>
    <col min="14" max="14" width="7.00390625" style="2" customWidth="1"/>
    <col min="15" max="15" width="6.8515625" style="2" customWidth="1"/>
    <col min="16" max="16" width="6.421875" style="4" customWidth="1"/>
    <col min="17" max="17" width="6.8515625" style="18" customWidth="1"/>
    <col min="18" max="18" width="7.00390625" style="18" customWidth="1"/>
    <col min="19" max="19" width="7.00390625" style="26" customWidth="1"/>
    <col min="20" max="20" width="2.140625" style="26" customWidth="1"/>
    <col min="21" max="21" width="7.28125" style="26" customWidth="1"/>
    <col min="22" max="22" width="7.421875" style="26" customWidth="1"/>
    <col min="23" max="23" width="8.28125" style="26" customWidth="1"/>
    <col min="24" max="24" width="7.7109375" style="26" customWidth="1"/>
    <col min="25" max="28" width="8.00390625" style="26" bestFit="1" customWidth="1"/>
    <col min="29" max="29" width="7.7109375" style="26" customWidth="1"/>
    <col min="30" max="30" width="7.140625" style="0" customWidth="1"/>
    <col min="31" max="34" width="5.8515625" style="0" customWidth="1"/>
    <col min="35" max="35" width="6.421875" style="0" customWidth="1"/>
    <col min="36" max="76" width="8.7109375" style="0" customWidth="1"/>
    <col min="77" max="16384" width="8.7109375" style="2" customWidth="1"/>
  </cols>
  <sheetData>
    <row r="1" spans="1:16" ht="18">
      <c r="A1" s="96" t="s">
        <v>186</v>
      </c>
      <c r="C1" s="14"/>
      <c r="D1" s="1"/>
      <c r="E1" s="1"/>
      <c r="F1" s="140"/>
      <c r="G1" s="17"/>
      <c r="H1" s="5"/>
      <c r="I1" s="19"/>
      <c r="K1" s="85" t="s">
        <v>123</v>
      </c>
      <c r="L1" s="85" t="s">
        <v>123</v>
      </c>
      <c r="M1" s="85"/>
      <c r="P1" s="2"/>
    </row>
    <row r="2" spans="1:16" ht="16.5">
      <c r="A2" s="1" t="s">
        <v>181</v>
      </c>
      <c r="C2" s="14"/>
      <c r="D2" s="1"/>
      <c r="E2" s="1"/>
      <c r="F2" s="140"/>
      <c r="G2" s="17"/>
      <c r="H2" s="5" t="s">
        <v>87</v>
      </c>
      <c r="I2" s="19"/>
      <c r="K2" s="85"/>
      <c r="L2" s="5"/>
      <c r="M2" s="5"/>
      <c r="P2" s="2"/>
    </row>
    <row r="3" spans="1:10" ht="16.5">
      <c r="A3" s="97" t="s">
        <v>95</v>
      </c>
      <c r="I3" s="10"/>
      <c r="J3" s="10" t="s">
        <v>75</v>
      </c>
    </row>
    <row r="4" spans="1:9" ht="16.5">
      <c r="A4" s="174" t="s">
        <v>179</v>
      </c>
      <c r="B4" s="175"/>
      <c r="C4" s="175"/>
      <c r="D4" s="5" t="s">
        <v>101</v>
      </c>
      <c r="E4" s="3">
        <v>0.007642</v>
      </c>
      <c r="F4" s="12" t="s">
        <v>5</v>
      </c>
      <c r="H4" s="5"/>
      <c r="I4" s="10"/>
    </row>
    <row r="5" spans="1:10" ht="16.5">
      <c r="A5" s="174" t="s">
        <v>180</v>
      </c>
      <c r="B5" s="175"/>
      <c r="C5" s="175"/>
      <c r="D5" s="5" t="s">
        <v>1</v>
      </c>
      <c r="E5" s="3">
        <v>0.000844</v>
      </c>
      <c r="F5" s="12" t="s">
        <v>5</v>
      </c>
      <c r="J5" s="10" t="s">
        <v>76</v>
      </c>
    </row>
    <row r="6" spans="1:12" ht="16.5">
      <c r="A6" s="174" t="s">
        <v>0</v>
      </c>
      <c r="B6" s="175"/>
      <c r="C6" s="175"/>
      <c r="D6" s="5" t="s">
        <v>2</v>
      </c>
      <c r="E6" s="3">
        <v>0.1</v>
      </c>
      <c r="F6" s="12" t="s">
        <v>5</v>
      </c>
      <c r="H6" s="5"/>
      <c r="I6" s="10"/>
      <c r="L6" s="2" t="s">
        <v>15</v>
      </c>
    </row>
    <row r="7" spans="1:6" ht="16.5">
      <c r="A7" s="174" t="s">
        <v>3</v>
      </c>
      <c r="B7" s="175"/>
      <c r="C7" s="175"/>
      <c r="D7" s="5" t="s">
        <v>4</v>
      </c>
      <c r="E7" s="3">
        <v>0.02</v>
      </c>
      <c r="F7" s="4" t="s">
        <v>6</v>
      </c>
    </row>
    <row r="8" spans="1:10" ht="16.5">
      <c r="A8" s="174" t="s">
        <v>9</v>
      </c>
      <c r="B8" s="175"/>
      <c r="C8" s="175"/>
      <c r="D8" s="5" t="s">
        <v>10</v>
      </c>
      <c r="E8" s="3">
        <v>0.0001</v>
      </c>
      <c r="F8" s="4" t="s">
        <v>6</v>
      </c>
      <c r="H8" s="34"/>
      <c r="I8" s="29"/>
      <c r="J8" s="10" t="s">
        <v>77</v>
      </c>
    </row>
    <row r="9" spans="1:9" ht="16.5">
      <c r="A9" s="174" t="s">
        <v>7</v>
      </c>
      <c r="B9" s="175"/>
      <c r="C9" s="175"/>
      <c r="D9" s="5" t="s">
        <v>8</v>
      </c>
      <c r="E9" s="18">
        <v>36</v>
      </c>
      <c r="H9" s="35"/>
      <c r="I9" s="29"/>
    </row>
    <row r="10" spans="1:8" ht="18">
      <c r="A10" s="5" t="s">
        <v>142</v>
      </c>
      <c r="B10" s="6"/>
      <c r="C10" s="6"/>
      <c r="D10" s="5" t="s">
        <v>143</v>
      </c>
      <c r="E10" s="139">
        <f>0.825/2</f>
        <v>0.4125</v>
      </c>
      <c r="F10" s="12" t="s">
        <v>150</v>
      </c>
      <c r="H10" s="5" t="s">
        <v>78</v>
      </c>
    </row>
    <row r="11" spans="1:8" ht="18">
      <c r="A11" s="5" t="s">
        <v>144</v>
      </c>
      <c r="B11" s="6"/>
      <c r="C11" s="6"/>
      <c r="D11" s="5" t="s">
        <v>145</v>
      </c>
      <c r="E11" s="139">
        <f>E10*0.9</f>
        <v>0.37124999999999997</v>
      </c>
      <c r="F11" s="12" t="s">
        <v>150</v>
      </c>
      <c r="H11" s="5"/>
    </row>
    <row r="12" spans="1:12" ht="16.5">
      <c r="A12" s="174" t="s">
        <v>12</v>
      </c>
      <c r="B12" s="175"/>
      <c r="C12" s="175"/>
      <c r="D12" s="7" t="s">
        <v>41</v>
      </c>
      <c r="E12" s="3">
        <f>4*PI()*10^-7</f>
        <v>1.2566370614359173E-06</v>
      </c>
      <c r="F12" s="12" t="s">
        <v>13</v>
      </c>
      <c r="H12" s="5" t="s">
        <v>96</v>
      </c>
      <c r="L12" s="8"/>
    </row>
    <row r="13" spans="1:8" ht="16.5">
      <c r="A13" s="174" t="s">
        <v>16</v>
      </c>
      <c r="B13" s="175"/>
      <c r="C13" s="175"/>
      <c r="D13" s="7" t="s">
        <v>42</v>
      </c>
      <c r="E13" s="4">
        <v>0.88</v>
      </c>
      <c r="H13" s="21"/>
    </row>
    <row r="14" spans="1:8" ht="16.5">
      <c r="A14" s="174" t="s">
        <v>17</v>
      </c>
      <c r="B14" s="175"/>
      <c r="C14" s="175"/>
      <c r="D14" s="7" t="s">
        <v>18</v>
      </c>
      <c r="E14" s="4">
        <v>0.847</v>
      </c>
      <c r="H14" s="21"/>
    </row>
    <row r="15" spans="1:8" ht="16.5">
      <c r="A15" s="97" t="s">
        <v>49</v>
      </c>
      <c r="B15" s="6"/>
      <c r="C15" s="6"/>
      <c r="D15" s="5" t="s">
        <v>50</v>
      </c>
      <c r="E15" s="4">
        <v>1.61</v>
      </c>
      <c r="H15" s="5" t="s">
        <v>79</v>
      </c>
    </row>
    <row r="16" spans="1:5" ht="16.5">
      <c r="A16" s="174" t="s">
        <v>19</v>
      </c>
      <c r="B16" s="175"/>
      <c r="C16" s="175"/>
      <c r="D16" s="7" t="s">
        <v>43</v>
      </c>
      <c r="E16" s="4">
        <f>1/(1+E15)</f>
        <v>0.38314176245210724</v>
      </c>
    </row>
    <row r="17" spans="1:8" ht="18.75">
      <c r="A17" s="97" t="s">
        <v>81</v>
      </c>
      <c r="B17" s="29"/>
      <c r="C17" s="29"/>
      <c r="D17" s="22" t="s">
        <v>83</v>
      </c>
      <c r="E17" s="17">
        <v>4.4E-10</v>
      </c>
      <c r="F17" s="12" t="s">
        <v>11</v>
      </c>
      <c r="H17" s="5" t="s">
        <v>97</v>
      </c>
    </row>
    <row r="18" spans="1:76" ht="18.75">
      <c r="A18" s="97" t="s">
        <v>82</v>
      </c>
      <c r="B18" s="29"/>
      <c r="C18" s="29"/>
      <c r="D18" s="22" t="s">
        <v>84</v>
      </c>
      <c r="E18" s="17">
        <v>9E-11</v>
      </c>
      <c r="F18" s="12" t="s">
        <v>80</v>
      </c>
      <c r="L18" s="33"/>
      <c r="N18" s="4"/>
      <c r="P18" s="26"/>
      <c r="Q18" s="31"/>
      <c r="R18" s="31"/>
      <c r="AB18"/>
      <c r="AC18"/>
      <c r="BW18" s="2"/>
      <c r="BX18" s="2"/>
    </row>
    <row r="19" spans="1:76" ht="18.75">
      <c r="A19" s="174" t="s">
        <v>30</v>
      </c>
      <c r="B19" s="175"/>
      <c r="C19" s="175"/>
      <c r="D19" s="9" t="s">
        <v>85</v>
      </c>
      <c r="E19" s="3">
        <v>0.006</v>
      </c>
      <c r="F19" s="4" t="s">
        <v>5</v>
      </c>
      <c r="H19" s="176" t="s">
        <v>70</v>
      </c>
      <c r="I19" s="177"/>
      <c r="J19" s="178"/>
      <c r="L19" s="33"/>
      <c r="N19" s="4"/>
      <c r="P19" s="26"/>
      <c r="Q19" s="31"/>
      <c r="R19" s="31"/>
      <c r="AB19"/>
      <c r="AC19"/>
      <c r="BW19" s="2"/>
      <c r="BX19" s="2"/>
    </row>
    <row r="20" spans="1:78" ht="18.75">
      <c r="A20" s="174" t="s">
        <v>24</v>
      </c>
      <c r="B20" s="175"/>
      <c r="C20" s="175"/>
      <c r="D20" s="9" t="s">
        <v>86</v>
      </c>
      <c r="E20" s="3">
        <v>3.5E-06</v>
      </c>
      <c r="F20" s="12" t="s">
        <v>5</v>
      </c>
      <c r="H20" s="177"/>
      <c r="I20" s="177"/>
      <c r="J20" s="178"/>
      <c r="K20" s="104"/>
      <c r="L20" s="104"/>
      <c r="M20" s="104"/>
      <c r="N20" s="5"/>
      <c r="P20" s="67" t="s">
        <v>141</v>
      </c>
      <c r="Q20" s="67" t="s">
        <v>109</v>
      </c>
      <c r="R20" s="68" t="s">
        <v>111</v>
      </c>
      <c r="S20" s="79" t="s">
        <v>115</v>
      </c>
      <c r="T20" s="108"/>
      <c r="AD20" s="26"/>
      <c r="AE20" s="26"/>
      <c r="BY20"/>
      <c r="BZ20"/>
    </row>
    <row r="21" spans="1:78" ht="16.5">
      <c r="A21" s="174" t="s">
        <v>98</v>
      </c>
      <c r="B21" s="175"/>
      <c r="C21" s="175"/>
      <c r="D21" s="95" t="s">
        <v>124</v>
      </c>
      <c r="E21" s="3">
        <v>35000000000</v>
      </c>
      <c r="F21" s="12" t="s">
        <v>27</v>
      </c>
      <c r="K21" s="2"/>
      <c r="P21" s="69" t="s">
        <v>108</v>
      </c>
      <c r="Q21" s="69" t="s">
        <v>108</v>
      </c>
      <c r="R21" s="70" t="s">
        <v>112</v>
      </c>
      <c r="S21" s="80" t="s">
        <v>116</v>
      </c>
      <c r="T21" s="108"/>
      <c r="AD21" s="26"/>
      <c r="AE21" s="26"/>
      <c r="BY21"/>
      <c r="BZ21"/>
    </row>
    <row r="22" spans="1:80" ht="16.5">
      <c r="A22" s="174" t="s">
        <v>98</v>
      </c>
      <c r="B22" s="175"/>
      <c r="C22" s="175"/>
      <c r="D22" s="95" t="s">
        <v>125</v>
      </c>
      <c r="E22" s="13">
        <v>0.149</v>
      </c>
      <c r="F22" s="12" t="s">
        <v>20</v>
      </c>
      <c r="G22" s="3"/>
      <c r="H22" s="159" t="s">
        <v>28</v>
      </c>
      <c r="I22" s="160"/>
      <c r="J22" s="160"/>
      <c r="K22" s="160"/>
      <c r="L22" s="161"/>
      <c r="P22" s="75" t="s">
        <v>110</v>
      </c>
      <c r="Q22" s="75" t="s">
        <v>110</v>
      </c>
      <c r="R22" s="76" t="s">
        <v>65</v>
      </c>
      <c r="S22" s="81" t="s">
        <v>117</v>
      </c>
      <c r="T22" s="108"/>
      <c r="U22" s="2"/>
      <c r="V22" s="2"/>
      <c r="AD22" s="26"/>
      <c r="AE22" s="26"/>
      <c r="AF22" s="26"/>
      <c r="AG22" s="26"/>
      <c r="BY22"/>
      <c r="BZ22"/>
      <c r="CA22"/>
      <c r="CB22"/>
    </row>
    <row r="23" spans="1:80" ht="16.5">
      <c r="A23" s="174" t="s">
        <v>98</v>
      </c>
      <c r="B23" s="175"/>
      <c r="C23" s="175"/>
      <c r="D23" s="95" t="s">
        <v>126</v>
      </c>
      <c r="E23" s="3">
        <v>5000000000</v>
      </c>
      <c r="F23" s="12" t="s">
        <v>27</v>
      </c>
      <c r="H23" s="133" t="s">
        <v>29</v>
      </c>
      <c r="I23" s="162" t="s">
        <v>44</v>
      </c>
      <c r="J23" s="163"/>
      <c r="K23" s="162" t="s">
        <v>45</v>
      </c>
      <c r="L23" s="164"/>
      <c r="M23" s="134"/>
      <c r="N23" s="126"/>
      <c r="O23" s="72" t="s">
        <v>148</v>
      </c>
      <c r="P23" s="90">
        <f>K160*4*K34</f>
        <v>0.3639227574179669</v>
      </c>
      <c r="Q23" s="69"/>
      <c r="R23" s="70">
        <f aca="true" t="shared" si="0" ref="R23:R30">P23*2*E$33</f>
        <v>3.202520265278109</v>
      </c>
      <c r="S23" s="77">
        <f>K161</f>
        <v>0.035897147877694664</v>
      </c>
      <c r="T23" s="109"/>
      <c r="U23" s="2"/>
      <c r="V23" s="2"/>
      <c r="AD23" s="26"/>
      <c r="AE23" s="26"/>
      <c r="AF23" s="26"/>
      <c r="AG23" s="26"/>
      <c r="BY23"/>
      <c r="BZ23"/>
      <c r="CA23"/>
      <c r="CB23"/>
    </row>
    <row r="24" spans="1:79" ht="16.5">
      <c r="A24" s="174" t="s">
        <v>98</v>
      </c>
      <c r="B24" s="175"/>
      <c r="C24" s="175"/>
      <c r="D24" s="95" t="s">
        <v>127</v>
      </c>
      <c r="E24" s="27">
        <v>-700000000</v>
      </c>
      <c r="F24" s="12" t="s">
        <v>32</v>
      </c>
      <c r="H24" s="133">
        <v>1</v>
      </c>
      <c r="I24" s="172">
        <v>0.495253</v>
      </c>
      <c r="J24" s="172"/>
      <c r="K24" s="172">
        <v>62.0015569999999</v>
      </c>
      <c r="L24" s="173"/>
      <c r="M24" s="135"/>
      <c r="N24" s="127"/>
      <c r="O24" s="73" t="s">
        <v>147</v>
      </c>
      <c r="P24" s="90">
        <f>L160*4*K34</f>
        <v>2.422774524989412</v>
      </c>
      <c r="Q24" s="69"/>
      <c r="R24" s="70">
        <f t="shared" si="0"/>
        <v>21.320415819906827</v>
      </c>
      <c r="S24" s="77">
        <f>L161</f>
        <v>0.23898119484176727</v>
      </c>
      <c r="T24" s="109"/>
      <c r="U24" s="2"/>
      <c r="V24" s="2"/>
      <c r="AD24" s="26"/>
      <c r="AE24" s="26"/>
      <c r="AF24" s="26"/>
      <c r="AG24" s="26"/>
      <c r="BY24"/>
      <c r="BZ24"/>
      <c r="CA24"/>
    </row>
    <row r="25" spans="1:79" ht="18.75">
      <c r="A25" s="174" t="s">
        <v>26</v>
      </c>
      <c r="B25" s="175"/>
      <c r="C25" s="175"/>
      <c r="D25" s="9" t="s">
        <v>99</v>
      </c>
      <c r="E25" s="3">
        <v>32000000000</v>
      </c>
      <c r="F25" s="12" t="s">
        <v>27</v>
      </c>
      <c r="H25" s="133">
        <v>2</v>
      </c>
      <c r="I25" s="172">
        <v>67.221915</v>
      </c>
      <c r="J25" s="172"/>
      <c r="K25" s="172">
        <v>76.448413</v>
      </c>
      <c r="L25" s="173"/>
      <c r="M25" s="135"/>
      <c r="N25" s="127"/>
      <c r="O25" s="74" t="s">
        <v>113</v>
      </c>
      <c r="P25" s="90">
        <f>M160*4*K34</f>
        <v>0.02381841032616561</v>
      </c>
      <c r="Q25" s="71"/>
      <c r="R25" s="70">
        <f t="shared" si="0"/>
        <v>0.2096020108702574</v>
      </c>
      <c r="S25" s="77">
        <f>M161</f>
        <v>0.002349435368527916</v>
      </c>
      <c r="T25" s="109"/>
      <c r="U25" s="2"/>
      <c r="V25"/>
      <c r="AD25" s="26"/>
      <c r="AE25" s="26"/>
      <c r="AF25" s="26"/>
      <c r="AG25" s="26"/>
      <c r="BY25"/>
      <c r="BZ25"/>
      <c r="CA25"/>
    </row>
    <row r="26" spans="1:79" ht="18.75">
      <c r="A26" s="174" t="s">
        <v>26</v>
      </c>
      <c r="B26" s="175"/>
      <c r="C26" s="175"/>
      <c r="D26" s="9" t="s">
        <v>100</v>
      </c>
      <c r="E26" s="2">
        <v>0.5</v>
      </c>
      <c r="F26" s="12" t="s">
        <v>20</v>
      </c>
      <c r="H26" s="133">
        <v>3</v>
      </c>
      <c r="I26" s="172">
        <v>0.464341</v>
      </c>
      <c r="J26" s="172"/>
      <c r="K26" s="172">
        <v>26.859917</v>
      </c>
      <c r="L26" s="173"/>
      <c r="M26" s="135"/>
      <c r="N26" s="38"/>
      <c r="O26" s="128" t="s">
        <v>146</v>
      </c>
      <c r="P26" s="90">
        <f>N160*4*K34</f>
        <v>2.2997763757058447</v>
      </c>
      <c r="Q26" s="69"/>
      <c r="R26" s="70">
        <f t="shared" si="0"/>
        <v>20.238032106211435</v>
      </c>
      <c r="S26" s="77">
        <f>N161</f>
        <v>0.2268487225972684</v>
      </c>
      <c r="T26" s="109"/>
      <c r="U26" s="2"/>
      <c r="V26"/>
      <c r="AD26" s="26"/>
      <c r="AE26" s="26"/>
      <c r="AF26" s="26"/>
      <c r="AG26" s="26"/>
      <c r="BY26"/>
      <c r="BZ26"/>
      <c r="CA26"/>
    </row>
    <row r="27" spans="1:79" ht="16.5">
      <c r="A27" s="97" t="s">
        <v>71</v>
      </c>
      <c r="B27" s="6"/>
      <c r="C27" s="6"/>
      <c r="D27" s="5" t="s">
        <v>66</v>
      </c>
      <c r="E27" s="18">
        <v>5954</v>
      </c>
      <c r="F27" s="12" t="s">
        <v>69</v>
      </c>
      <c r="H27" s="133">
        <v>4</v>
      </c>
      <c r="I27" s="172">
        <v>34.675184</v>
      </c>
      <c r="J27" s="172"/>
      <c r="K27" s="172">
        <v>41.8840289999999</v>
      </c>
      <c r="L27" s="173"/>
      <c r="M27" s="135"/>
      <c r="N27" s="129"/>
      <c r="O27" s="72" t="s">
        <v>114</v>
      </c>
      <c r="P27" s="91">
        <f>O160*4*K34</f>
        <v>4.903448370337189</v>
      </c>
      <c r="Q27" s="88"/>
      <c r="R27" s="68">
        <f t="shared" si="0"/>
        <v>43.15034565896727</v>
      </c>
      <c r="S27" s="89">
        <f>O161</f>
        <v>0.48367354795148315</v>
      </c>
      <c r="T27" s="109"/>
      <c r="U27" s="12"/>
      <c r="V27"/>
      <c r="AD27" s="26"/>
      <c r="AE27" s="26"/>
      <c r="AF27" s="26"/>
      <c r="AG27" s="26"/>
      <c r="BY27"/>
      <c r="BZ27"/>
      <c r="CA27"/>
    </row>
    <row r="28" spans="1:78" ht="16.5">
      <c r="A28" s="174" t="s">
        <v>72</v>
      </c>
      <c r="B28" s="175"/>
      <c r="C28" s="175"/>
      <c r="D28" s="5" t="s">
        <v>67</v>
      </c>
      <c r="E28" s="4">
        <v>6</v>
      </c>
      <c r="F28" s="12" t="s">
        <v>20</v>
      </c>
      <c r="H28" s="133" t="s">
        <v>132</v>
      </c>
      <c r="I28" s="183" t="s">
        <v>128</v>
      </c>
      <c r="J28" s="183"/>
      <c r="K28" s="183" t="s">
        <v>129</v>
      </c>
      <c r="L28" s="184"/>
      <c r="M28" s="135"/>
      <c r="N28" s="130"/>
      <c r="O28" s="73" t="s">
        <v>120</v>
      </c>
      <c r="P28" s="90">
        <f>P160*4*K34</f>
        <v>0.1241891443170413</v>
      </c>
      <c r="Q28" s="86"/>
      <c r="R28" s="70">
        <f t="shared" si="0"/>
        <v>1.0928644699899634</v>
      </c>
      <c r="S28" s="77">
        <f>P161</f>
        <v>0.01224995136325899</v>
      </c>
      <c r="T28" s="109"/>
      <c r="U28" s="12"/>
      <c r="V28"/>
      <c r="AD28" s="26"/>
      <c r="AE28" s="26"/>
      <c r="AF28" s="26"/>
      <c r="AG28" s="26"/>
      <c r="BY28"/>
      <c r="BZ28"/>
    </row>
    <row r="29" spans="1:78" ht="16.5">
      <c r="A29" s="174" t="s">
        <v>21</v>
      </c>
      <c r="B29" s="175"/>
      <c r="C29" s="175"/>
      <c r="D29" s="5" t="s">
        <v>33</v>
      </c>
      <c r="E29" s="4">
        <v>6</v>
      </c>
      <c r="F29" s="12" t="s">
        <v>20</v>
      </c>
      <c r="H29" s="133" t="s">
        <v>130</v>
      </c>
      <c r="I29" s="185">
        <f>0.0578-E4</f>
        <v>0.050157999999999994</v>
      </c>
      <c r="J29" s="185"/>
      <c r="K29" s="185">
        <f>0.0578+E4</f>
        <v>0.065442</v>
      </c>
      <c r="L29" s="186"/>
      <c r="M29" s="135"/>
      <c r="N29" s="38"/>
      <c r="O29" s="128" t="s">
        <v>121</v>
      </c>
      <c r="P29" s="90">
        <f>P27+P28</f>
        <v>5.027637514654231</v>
      </c>
      <c r="Q29" s="71"/>
      <c r="R29" s="76">
        <f t="shared" si="0"/>
        <v>44.24321012895724</v>
      </c>
      <c r="S29" s="77">
        <f>S28+S27</f>
        <v>0.49592349931474217</v>
      </c>
      <c r="T29" s="109"/>
      <c r="U29" s="12"/>
      <c r="V29"/>
      <c r="AD29" s="26"/>
      <c r="AE29" s="26"/>
      <c r="AF29" s="26"/>
      <c r="AG29" s="26"/>
      <c r="BY29"/>
      <c r="BZ29"/>
    </row>
    <row r="30" spans="1:78" ht="16.5">
      <c r="A30" s="97" t="s">
        <v>73</v>
      </c>
      <c r="B30" s="6"/>
      <c r="C30" s="6"/>
      <c r="D30" s="5" t="s">
        <v>68</v>
      </c>
      <c r="E30" s="18">
        <f>E27*E31/E29</f>
        <v>1587.7333333333333</v>
      </c>
      <c r="F30" s="12" t="s">
        <v>69</v>
      </c>
      <c r="H30" s="137" t="s">
        <v>131</v>
      </c>
      <c r="I30" s="181">
        <f>0.074-E4</f>
        <v>0.066358</v>
      </c>
      <c r="J30" s="181"/>
      <c r="K30" s="181">
        <f>0.074+E4</f>
        <v>0.08164199999999999</v>
      </c>
      <c r="L30" s="182"/>
      <c r="M30" s="135"/>
      <c r="N30" s="131"/>
      <c r="O30" s="132" t="s">
        <v>122</v>
      </c>
      <c r="P30" s="92">
        <f>SUM(P22:P26)+P29</f>
        <v>10.13792958309362</v>
      </c>
      <c r="Q30" s="87"/>
      <c r="R30" s="93">
        <f t="shared" si="0"/>
        <v>89.21378033122386</v>
      </c>
      <c r="S30" s="94">
        <f>Q161</f>
        <v>1</v>
      </c>
      <c r="T30" s="110"/>
      <c r="U30" s="4"/>
      <c r="V30"/>
      <c r="AD30" s="26"/>
      <c r="AE30" s="26"/>
      <c r="AF30" s="26"/>
      <c r="AG30" s="26"/>
      <c r="BY30"/>
      <c r="BZ30"/>
    </row>
    <row r="31" spans="1:79" ht="16.5">
      <c r="A31" s="174" t="s">
        <v>74</v>
      </c>
      <c r="B31" s="175"/>
      <c r="C31" s="175"/>
      <c r="D31" s="5" t="s">
        <v>64</v>
      </c>
      <c r="E31" s="15">
        <v>1.6</v>
      </c>
      <c r="F31" s="12" t="s">
        <v>20</v>
      </c>
      <c r="G31" s="97"/>
      <c r="H31" s="100"/>
      <c r="I31" s="136"/>
      <c r="J31" s="136"/>
      <c r="K31" s="136"/>
      <c r="L31" s="136"/>
      <c r="M31" s="58"/>
      <c r="N31" s="15"/>
      <c r="O31" s="5"/>
      <c r="P31" s="2"/>
      <c r="Q31" s="10"/>
      <c r="R31" s="16"/>
      <c r="S31" s="18"/>
      <c r="T31" s="18"/>
      <c r="U31" s="4"/>
      <c r="V31"/>
      <c r="AD31" s="26"/>
      <c r="AE31" s="26"/>
      <c r="AF31" s="26"/>
      <c r="AG31" s="26"/>
      <c r="BY31"/>
      <c r="BZ31"/>
      <c r="CA31"/>
    </row>
    <row r="32" spans="1:78" ht="18">
      <c r="A32" s="174" t="s">
        <v>46</v>
      </c>
      <c r="B32" s="175"/>
      <c r="C32" s="175"/>
      <c r="D32" s="5" t="s">
        <v>106</v>
      </c>
      <c r="E32" s="4">
        <f>E31/E28</f>
        <v>0.26666666666666666</v>
      </c>
      <c r="G32" s="97"/>
      <c r="J32" s="10" t="s">
        <v>133</v>
      </c>
      <c r="K32" s="168">
        <f>PI()*(I29+K29)/360*(K29-I29)</f>
        <v>1.5418503902164214E-05</v>
      </c>
      <c r="L32" s="169"/>
      <c r="M32" s="85" t="s">
        <v>25</v>
      </c>
      <c r="N32" s="5"/>
      <c r="O32" s="5"/>
      <c r="P32" s="2"/>
      <c r="Q32" s="10"/>
      <c r="S32" s="2"/>
      <c r="T32" s="2"/>
      <c r="U32" s="4"/>
      <c r="AD32" s="26"/>
      <c r="AE32" s="26"/>
      <c r="AF32" s="26"/>
      <c r="BY32"/>
      <c r="BZ32"/>
    </row>
    <row r="33" spans="1:85" ht="16.5">
      <c r="A33" s="174" t="s">
        <v>22</v>
      </c>
      <c r="B33" s="175"/>
      <c r="C33" s="175"/>
      <c r="D33" s="5" t="s">
        <v>39</v>
      </c>
      <c r="E33" s="4">
        <f>(E28-E31)/E34</f>
        <v>4.4</v>
      </c>
      <c r="F33" s="12" t="s">
        <v>14</v>
      </c>
      <c r="G33" s="97"/>
      <c r="J33" s="10" t="s">
        <v>134</v>
      </c>
      <c r="K33" s="168">
        <f>PI()*(I30+K30)/360*(K30-I30)</f>
        <v>1.9739953092736178E-05</v>
      </c>
      <c r="L33" s="169"/>
      <c r="M33" s="23"/>
      <c r="N33" s="85"/>
      <c r="P33" s="10"/>
      <c r="Q33" s="10"/>
      <c r="R33" s="23"/>
      <c r="S33" s="30"/>
      <c r="T33" s="30"/>
      <c r="U33" s="23"/>
      <c r="V33" s="5"/>
      <c r="W33" s="2"/>
      <c r="X33" s="10"/>
      <c r="Y33" s="16"/>
      <c r="Z33" s="18"/>
      <c r="AA33" s="3"/>
      <c r="AB33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BY33"/>
      <c r="BZ33"/>
      <c r="CA33"/>
      <c r="CB33"/>
      <c r="CC33"/>
      <c r="CD33"/>
      <c r="CE33"/>
      <c r="CF33"/>
      <c r="CG33"/>
    </row>
    <row r="34" spans="1:85" ht="16.5">
      <c r="A34" s="174" t="s">
        <v>35</v>
      </c>
      <c r="B34" s="175"/>
      <c r="C34" s="175"/>
      <c r="D34" s="5" t="s">
        <v>37</v>
      </c>
      <c r="E34" s="15">
        <v>1</v>
      </c>
      <c r="F34" s="12" t="s">
        <v>36</v>
      </c>
      <c r="G34" s="97"/>
      <c r="H34" s="5"/>
      <c r="J34" s="10" t="s">
        <v>34</v>
      </c>
      <c r="K34" s="170">
        <v>1</v>
      </c>
      <c r="L34" s="156"/>
      <c r="M34" s="15" t="s">
        <v>5</v>
      </c>
      <c r="O34" s="10"/>
      <c r="P34" s="179"/>
      <c r="Q34" s="180"/>
      <c r="R34" s="30"/>
      <c r="S34" s="23"/>
      <c r="T34" s="23"/>
      <c r="U34" s="5"/>
      <c r="V34" s="2"/>
      <c r="W34" s="10"/>
      <c r="X34" s="25"/>
      <c r="Y34" s="18"/>
      <c r="Z34" s="3"/>
      <c r="AA34"/>
      <c r="AD34" s="26"/>
      <c r="AE34" s="26"/>
      <c r="AF34" s="26"/>
      <c r="AG34" s="26"/>
      <c r="AH34" s="26"/>
      <c r="AI34" s="26"/>
      <c r="AJ34" s="26"/>
      <c r="AK34" s="26"/>
      <c r="AL34" s="26"/>
      <c r="BY34"/>
      <c r="BZ34"/>
      <c r="CA34"/>
      <c r="CB34"/>
      <c r="CC34"/>
      <c r="CD34"/>
      <c r="CE34"/>
      <c r="CF34"/>
      <c r="CG34"/>
    </row>
    <row r="35" spans="1:83" ht="16.5">
      <c r="A35" s="97" t="s">
        <v>89</v>
      </c>
      <c r="B35" s="6"/>
      <c r="C35" s="20"/>
      <c r="D35" s="5" t="s">
        <v>92</v>
      </c>
      <c r="E35" s="15">
        <v>1</v>
      </c>
      <c r="G35" s="97"/>
      <c r="I35" s="10"/>
      <c r="J35" s="10" t="s">
        <v>38</v>
      </c>
      <c r="K35" s="171"/>
      <c r="L35" s="156"/>
      <c r="M35" s="85" t="s">
        <v>14</v>
      </c>
      <c r="O35" s="10"/>
      <c r="P35" s="179"/>
      <c r="Q35" s="180"/>
      <c r="R35" s="30"/>
      <c r="S35" s="23"/>
      <c r="T35" s="23"/>
      <c r="U35" s="5"/>
      <c r="V35" s="2"/>
      <c r="W35" s="10"/>
      <c r="X35" s="25"/>
      <c r="Y35" s="18"/>
      <c r="Z35" s="3"/>
      <c r="AA35"/>
      <c r="AD35" s="26"/>
      <c r="AE35" s="26"/>
      <c r="AF35" s="26"/>
      <c r="AG35" s="26"/>
      <c r="AH35" s="26"/>
      <c r="AI35" s="26"/>
      <c r="AJ35" s="26"/>
      <c r="AK35" s="26"/>
      <c r="AL35" s="26"/>
      <c r="BY35"/>
      <c r="BZ35"/>
      <c r="CA35"/>
      <c r="CB35"/>
      <c r="CC35"/>
      <c r="CD35"/>
      <c r="CE35"/>
    </row>
    <row r="36" spans="1:82" ht="16.5">
      <c r="A36" s="97" t="s">
        <v>88</v>
      </c>
      <c r="B36" s="6"/>
      <c r="C36" s="20"/>
      <c r="D36" s="5" t="s">
        <v>93</v>
      </c>
      <c r="E36" s="15">
        <v>2</v>
      </c>
      <c r="I36" s="10"/>
      <c r="J36" s="10" t="s">
        <v>47</v>
      </c>
      <c r="K36" s="124"/>
      <c r="L36" s="124"/>
      <c r="M36" s="124"/>
      <c r="N36" s="125"/>
      <c r="O36" s="10"/>
      <c r="P36" s="23"/>
      <c r="Q36" s="21"/>
      <c r="R36" s="30"/>
      <c r="S36" s="23"/>
      <c r="T36" s="23"/>
      <c r="U36" s="5"/>
      <c r="V36" s="2"/>
      <c r="W36" s="10"/>
      <c r="X36" s="25"/>
      <c r="Y36" s="18"/>
      <c r="Z36" s="3"/>
      <c r="AA36"/>
      <c r="AD36" s="26"/>
      <c r="AE36" s="26"/>
      <c r="AF36" s="26"/>
      <c r="AG36" s="26"/>
      <c r="AH36" s="26"/>
      <c r="AI36" s="26"/>
      <c r="AJ36" s="26"/>
      <c r="AK36" s="26"/>
      <c r="AL36" s="26"/>
      <c r="BY36"/>
      <c r="BZ36"/>
      <c r="CA36"/>
      <c r="CB36"/>
      <c r="CC36"/>
      <c r="CD36"/>
    </row>
    <row r="37" spans="1:78" ht="16.5">
      <c r="A37" s="97" t="s">
        <v>90</v>
      </c>
      <c r="B37" s="6"/>
      <c r="C37" s="20"/>
      <c r="D37" s="5" t="s">
        <v>94</v>
      </c>
      <c r="E37" s="15">
        <v>1</v>
      </c>
      <c r="I37" s="10"/>
      <c r="J37" s="23"/>
      <c r="K37" s="2"/>
      <c r="M37" s="10"/>
      <c r="P37" s="2"/>
      <c r="Q37" s="10"/>
      <c r="R37" s="30"/>
      <c r="S37" s="5"/>
      <c r="T37" s="5"/>
      <c r="U37" s="2"/>
      <c r="V37" s="10"/>
      <c r="W37" s="25"/>
      <c r="X37" s="16"/>
      <c r="Y37" s="18"/>
      <c r="Z37"/>
      <c r="AD37" s="26"/>
      <c r="AE37" s="26"/>
      <c r="AF37" s="26"/>
      <c r="AG37" s="26"/>
      <c r="AH37" s="26"/>
      <c r="AI37" s="26"/>
      <c r="AJ37" s="26"/>
      <c r="AK37" s="26"/>
      <c r="BY37"/>
      <c r="BZ37"/>
    </row>
    <row r="38" spans="1:78" ht="16.5">
      <c r="A38" s="97" t="s">
        <v>91</v>
      </c>
      <c r="B38" s="6"/>
      <c r="C38" s="20"/>
      <c r="D38" s="5" t="s">
        <v>48</v>
      </c>
      <c r="E38" s="15">
        <v>1</v>
      </c>
      <c r="P38" s="2"/>
      <c r="Q38" s="10"/>
      <c r="R38" s="30"/>
      <c r="S38" s="5"/>
      <c r="T38" s="5"/>
      <c r="U38" s="2"/>
      <c r="V38" s="10"/>
      <c r="W38" s="25"/>
      <c r="X38" s="16"/>
      <c r="Y38" s="18"/>
      <c r="Z38"/>
      <c r="AD38" s="26"/>
      <c r="AE38" s="26"/>
      <c r="AF38" s="26"/>
      <c r="AG38" s="26"/>
      <c r="AH38" s="26"/>
      <c r="AI38" s="26"/>
      <c r="AJ38" s="26"/>
      <c r="AK38" s="26"/>
      <c r="BY38"/>
      <c r="BZ38"/>
    </row>
    <row r="39" spans="16:78" ht="16.5">
      <c r="P39" s="2"/>
      <c r="Q39" s="82" t="s">
        <v>105</v>
      </c>
      <c r="R39" s="111" t="s">
        <v>136</v>
      </c>
      <c r="S39" s="40" t="s">
        <v>107</v>
      </c>
      <c r="T39" s="4"/>
      <c r="U39" s="192" t="s">
        <v>51</v>
      </c>
      <c r="V39" s="196"/>
      <c r="W39" s="196"/>
      <c r="X39" s="196"/>
      <c r="Y39" s="196"/>
      <c r="Z39" s="196"/>
      <c r="AA39" s="196"/>
      <c r="AB39" s="196"/>
      <c r="AC39" s="196"/>
      <c r="AD39" s="161"/>
      <c r="AE39" s="26"/>
      <c r="AF39" s="26"/>
      <c r="AG39" s="26"/>
      <c r="AH39" s="26"/>
      <c r="AI39" s="26"/>
      <c r="BY39"/>
      <c r="BZ39"/>
    </row>
    <row r="40" spans="1:78" ht="18">
      <c r="A40" s="189" t="s">
        <v>31</v>
      </c>
      <c r="B40" s="190"/>
      <c r="C40" s="190"/>
      <c r="D40" s="190"/>
      <c r="E40" s="191"/>
      <c r="F40" s="165" t="s">
        <v>102</v>
      </c>
      <c r="G40" s="166"/>
      <c r="H40" s="166"/>
      <c r="I40" s="166"/>
      <c r="J40" s="167"/>
      <c r="K40" s="189" t="s">
        <v>104</v>
      </c>
      <c r="L40" s="166"/>
      <c r="M40" s="166"/>
      <c r="N40" s="166"/>
      <c r="O40" s="166"/>
      <c r="P40" s="167"/>
      <c r="Q40" s="83" t="s">
        <v>119</v>
      </c>
      <c r="R40" s="108" t="s">
        <v>137</v>
      </c>
      <c r="S40" s="41" t="s">
        <v>118</v>
      </c>
      <c r="T40" s="4"/>
      <c r="U40" s="192" t="s">
        <v>52</v>
      </c>
      <c r="V40" s="193"/>
      <c r="W40" s="193"/>
      <c r="X40" s="193"/>
      <c r="Y40" s="194"/>
      <c r="Z40" s="192" t="s">
        <v>53</v>
      </c>
      <c r="AA40" s="193"/>
      <c r="AB40" s="193"/>
      <c r="AC40" s="193"/>
      <c r="AD40" s="195"/>
      <c r="AE40" s="187" t="s">
        <v>103</v>
      </c>
      <c r="AF40" s="188"/>
      <c r="AG40" s="188"/>
      <c r="AH40" s="188"/>
      <c r="AI40" s="161"/>
      <c r="BY40"/>
      <c r="BZ40"/>
    </row>
    <row r="41" spans="1:78" ht="18.75">
      <c r="A41" s="98" t="s">
        <v>23</v>
      </c>
      <c r="B41" s="36" t="s">
        <v>157</v>
      </c>
      <c r="C41" s="37" t="s">
        <v>158</v>
      </c>
      <c r="D41" s="38" t="s">
        <v>159</v>
      </c>
      <c r="E41" s="39" t="s">
        <v>160</v>
      </c>
      <c r="F41" s="141" t="s">
        <v>161</v>
      </c>
      <c r="G41" s="38" t="s">
        <v>162</v>
      </c>
      <c r="H41" s="38" t="s">
        <v>163</v>
      </c>
      <c r="I41" s="32" t="s">
        <v>164</v>
      </c>
      <c r="J41" s="39" t="s">
        <v>160</v>
      </c>
      <c r="K41" s="61" t="s">
        <v>165</v>
      </c>
      <c r="L41" s="36" t="s">
        <v>166</v>
      </c>
      <c r="M41" s="36" t="s">
        <v>167</v>
      </c>
      <c r="N41" s="36" t="s">
        <v>168</v>
      </c>
      <c r="O41" s="36" t="s">
        <v>169</v>
      </c>
      <c r="P41" s="78" t="s">
        <v>170</v>
      </c>
      <c r="Q41" s="84" t="s">
        <v>171</v>
      </c>
      <c r="R41" s="112" t="s">
        <v>172</v>
      </c>
      <c r="S41" s="42" t="s">
        <v>173</v>
      </c>
      <c r="T41"/>
      <c r="U41" s="43" t="s">
        <v>54</v>
      </c>
      <c r="V41" s="44" t="s">
        <v>55</v>
      </c>
      <c r="W41" s="44" t="s">
        <v>56</v>
      </c>
      <c r="X41" s="44" t="s">
        <v>57</v>
      </c>
      <c r="Y41" s="45" t="s">
        <v>58</v>
      </c>
      <c r="Z41" s="43" t="s">
        <v>59</v>
      </c>
      <c r="AA41" s="44" t="s">
        <v>60</v>
      </c>
      <c r="AB41" s="44" t="s">
        <v>61</v>
      </c>
      <c r="AC41" s="44" t="s">
        <v>62</v>
      </c>
      <c r="AD41" s="45" t="s">
        <v>63</v>
      </c>
      <c r="AE41" s="43" t="s">
        <v>174</v>
      </c>
      <c r="AF41" s="46" t="s">
        <v>175</v>
      </c>
      <c r="AG41" s="46" t="s">
        <v>176</v>
      </c>
      <c r="AH41" s="46" t="s">
        <v>177</v>
      </c>
      <c r="AI41" s="47" t="s">
        <v>178</v>
      </c>
      <c r="BY41"/>
      <c r="BZ41"/>
    </row>
    <row r="42" spans="1:77" ht="16.5">
      <c r="A42" s="97">
        <v>0.495253</v>
      </c>
      <c r="B42" s="4">
        <v>-3.8359910975163007</v>
      </c>
      <c r="C42" s="11">
        <v>256.6224142888923</v>
      </c>
      <c r="D42" s="4">
        <v>0.05762262292671292</v>
      </c>
      <c r="E42" s="4">
        <f aca="true" t="shared" si="1" ref="E42:E73">SQRT(B42^2+D42^2)</f>
        <v>3.836423864342582</v>
      </c>
      <c r="F42" s="142">
        <f aca="true" t="shared" si="2" ref="F42:F73">-B42*$E$28*(1-$E$32)/$E$29/$E$33</f>
        <v>0.63933184958605</v>
      </c>
      <c r="G42" s="57">
        <f aca="true" t="shared" si="3" ref="G42:I43">C42*$E$28*(1-$E$32)/$E$29/$E$33</f>
        <v>42.77040238148205</v>
      </c>
      <c r="H42" s="59">
        <f t="shared" si="3"/>
        <v>0.009603770487785488</v>
      </c>
      <c r="I42" s="59">
        <f t="shared" si="3"/>
        <v>0.6394039773904303</v>
      </c>
      <c r="J42" s="40">
        <f aca="true" t="shared" si="4" ref="J42:J73">E42*E$28/E$29</f>
        <v>3.836423864342582</v>
      </c>
      <c r="K42" s="18">
        <f aca="true" t="shared" si="5" ref="K42:K73">E$35*E$13/120*F42^2/E$7*E$6*E$9*(E$9-1)*E$4/E$5</f>
        <v>170.98548426054091</v>
      </c>
      <c r="L42" s="18">
        <f aca="true" t="shared" si="6" ref="L42:L73">E$36*E$13/6*F42^2/E$8*E$6*E$4/E$5*(1+(G42*E$4/F42)^2/15)</f>
        <v>1104.5383914064846</v>
      </c>
      <c r="M42" s="15">
        <f aca="true" t="shared" si="7" ref="M42:M73">E$37*E$13/8*H42^2/E$8*E$6*E$5/E$4</f>
        <v>0.001120499439926512</v>
      </c>
      <c r="N42" s="18">
        <f aca="true" t="shared" si="8" ref="N42:N73">E$13*E$14*(E$11/E$10)^2*J42*(1-E$32)/E$33^2*(E$19/2/PI())^2/E$18*LN((E$17+E$18*J42)/(E$17+E$18*E$32*J42))</f>
        <v>346.02565827020993</v>
      </c>
      <c r="O42" s="18">
        <f aca="true" t="shared" si="9" ref="O42:O73">(Z42+AA42+AB42+AC42+AD42)/5</f>
        <v>733.8671268883616</v>
      </c>
      <c r="P42" s="11">
        <f aca="true" t="shared" si="10" ref="P42:P73">(AE42+AF42+AG42+AH42+AI42)/5</f>
        <v>18.206295044287685</v>
      </c>
      <c r="Q42" s="82">
        <f aca="true" t="shared" si="11" ref="Q42:Q73">SUM(K42:P42)</f>
        <v>2373.624076369325</v>
      </c>
      <c r="R42" s="113">
        <f>K$32*(A43-A42)/2</f>
        <v>3.891221794552841E-06</v>
      </c>
      <c r="S42" s="62">
        <f aca="true" t="shared" si="12" ref="S42:S73">Q42*R42</f>
        <v>0.009236297738043674</v>
      </c>
      <c r="T42" s="24"/>
      <c r="U42" s="63">
        <f aca="true" t="shared" si="13" ref="U42:U73">SQRT(($B42-$C42*0.8*$E$4)^2+$D42^2)*$E$28/$E$29</f>
        <v>5.4051850446786815</v>
      </c>
      <c r="V42" s="64">
        <f aca="true" t="shared" si="14" ref="V42:V73">SQRT(($B42-$C42*0.4*$E$4)^2+$D42^2)*$E$28/$E$29</f>
        <v>4.620793792794951</v>
      </c>
      <c r="W42" s="64">
        <f aca="true" t="shared" si="15" ref="W42:W73">SQRT(($B42)^2+$D42^2)*$E$28/$E$29</f>
        <v>3.836423864342582</v>
      </c>
      <c r="X42" s="64">
        <f aca="true" t="shared" si="16" ref="X42:X73">SQRT(($B42+$C42*0.4*$E$4)^2+$D42^2)*$E$28/$E$29</f>
        <v>3.0520916993617395</v>
      </c>
      <c r="Y42" s="65">
        <f aca="true" t="shared" si="17" ref="Y42:Y73">SQRT(($B42+$C42*0.8*$E$4)^2+$D42^2)*$E$28/$E$29</f>
        <v>2.2678364797266677</v>
      </c>
      <c r="Z42" s="103">
        <f aca="true" t="shared" si="18" ref="Z42:Z73">$E$38*$E$13*$E$14*$E$16/$E$33*2/3*$E$20/PI()*($E$21*$E$22*LN((U42+$E$22)/($E$32*U42+$E$22))+$E$23*U42*(1-$E$32)+$E$24*U42^2/2*(1-$E$32^2))</f>
        <v>811.8983126429258</v>
      </c>
      <c r="AA42" s="103">
        <f aca="true" t="shared" si="19" ref="AA42:AA73">$E$38*$E$13*$E$14*$E$16/$E$33*2/3*$E$20/PI()*($E$21*$E$22*LN((V42+$E$22)/($E$32*V42+$E$22))+$E$23*V42*(1-$E$32)+$E$24*V42^2/2*(1-$E$32^2))</f>
        <v>793.6801499900974</v>
      </c>
      <c r="AB42" s="103">
        <f aca="true" t="shared" si="20" ref="AB42:AB73">$E$38*$E$13*$E$14*$E$16/$E$33*2/3*$E$20/PI()*($E$21*$E$22*LN((W42+$E$22)/($E$32*W42+$E$22))+$E$23*W42*(1-$E$32)+$E$24*W42^2/2*(1-$E$32^2))</f>
        <v>755.1183872217309</v>
      </c>
      <c r="AC42" s="103">
        <f aca="true" t="shared" si="21" ref="AC42:AC73">$E$38*$E$13*$E$14*$E$16/$E$33*2/3*$E$20/PI()*($E$21*$E$22*LN((X42+$E$22)/($E$32*X42+$E$22))+$E$23*X42*(1-$E$32)+$E$24*X42^2/2*(1-$E$32^2))</f>
        <v>695.4814430207659</v>
      </c>
      <c r="AD42" s="103">
        <f aca="true" t="shared" si="22" ref="AD42:AD73">$E$38*$E$13*$E$14*$E$16/$E$33*2/3*$E$20/PI()*($E$21*$E$22*LN((Y42+$E$22)/($E$32*Y42+$E$22))+$E$23*Y42*(1-$E$32)+$E$24*Y42^2/2*(1-$E$32^2))</f>
        <v>613.1573415662881</v>
      </c>
      <c r="AE42" s="48">
        <f aca="true" t="shared" si="23" ref="AE42:AE73">1/9/PI()*$E$20/$E$33*$E$27^2*U42*(3*U42+4*$E$26)/($E$25*$E$26*$E$13*$E$14*$E$16*16*$E$4^2*$E$5^2)</f>
        <v>32.28710630920021</v>
      </c>
      <c r="AF42" s="49">
        <f aca="true" t="shared" si="24" ref="AF42:AF73">1/9/PI()*$E$20/$E$33*$E$27^2*V42*(3*V42+4*$E$26)/($E$25*$E$26*$E$13*$E$14*$E$16*16*$E$4^2*$E$5^2)</f>
        <v>24.035940567573274</v>
      </c>
      <c r="AG42" s="49">
        <f aca="true" t="shared" si="25" ref="AG42:AG73">1/9/PI()*$E$20/$E$33*$E$27^2*W42*(3*W42+4*$E$26)/($E$25*$E$26*$E$13*$E$14*$E$16*16*$E$4^2*$E$5^2)</f>
        <v>16.995528052467996</v>
      </c>
      <c r="AH42" s="49">
        <f aca="true" t="shared" si="26" ref="AH42:AH73">1/9/PI()*$E$20/$E$33*$E$27^2*X42*(3*X42+4*$E$26)/($E$25*$E$26*$E$13*$E$14*$E$16*16*$E$4^2*$E$5^2)</f>
        <v>11.165879546124911</v>
      </c>
      <c r="AI42" s="50">
        <f aca="true" t="shared" si="27" ref="AI42:AI73">1/9/PI()*$E$20/$E$33*$E$27^2*Y42*(3*Y42+4*$E$26)/($E$25*$E$26*$E$13*$E$14*$E$16*16*$E$4^2*$E$5^2)</f>
        <v>6.547020746072024</v>
      </c>
      <c r="BY42"/>
    </row>
    <row r="43" spans="1:77" ht="16.5">
      <c r="A43" s="97">
        <v>1</v>
      </c>
      <c r="B43" s="4">
        <v>-3.8364495183480845</v>
      </c>
      <c r="C43" s="11">
        <v>258.0463849173178</v>
      </c>
      <c r="D43" s="4">
        <v>0.01048165188117075</v>
      </c>
      <c r="E43" s="4">
        <f t="shared" si="1"/>
        <v>3.8364638369023374</v>
      </c>
      <c r="F43" s="143">
        <f t="shared" si="2"/>
        <v>0.6394082530580141</v>
      </c>
      <c r="G43" s="58">
        <f t="shared" si="3"/>
        <v>43.00773081955297</v>
      </c>
      <c r="H43" s="60">
        <f t="shared" si="3"/>
        <v>0.001746941980195125</v>
      </c>
      <c r="I43" s="60">
        <f t="shared" si="3"/>
        <v>0.6394106394837229</v>
      </c>
      <c r="J43" s="41">
        <f t="shared" si="4"/>
        <v>3.8364638369023374</v>
      </c>
      <c r="K43" s="18">
        <f t="shared" si="5"/>
        <v>171.0263540068625</v>
      </c>
      <c r="L43" s="18">
        <f t="shared" si="6"/>
        <v>1105.0083930478431</v>
      </c>
      <c r="M43" s="15">
        <f t="shared" si="7"/>
        <v>3.7075333058948334E-05</v>
      </c>
      <c r="N43" s="18">
        <f t="shared" si="8"/>
        <v>346.03173326536216</v>
      </c>
      <c r="O43" s="18">
        <f t="shared" si="9"/>
        <v>733.6217946986854</v>
      </c>
      <c r="P43" s="11">
        <f t="shared" si="10"/>
        <v>18.220069976965355</v>
      </c>
      <c r="Q43" s="83">
        <f t="shared" si="11"/>
        <v>2373.9083820710516</v>
      </c>
      <c r="R43" s="113">
        <f aca="true" t="shared" si="28" ref="R43:R74">K$32*(A44-A42)/2</f>
        <v>1.1600473745634948E-05</v>
      </c>
      <c r="S43" s="62">
        <f t="shared" si="12"/>
        <v>0.027538461860757972</v>
      </c>
      <c r="T43" s="24"/>
      <c r="U43" s="54">
        <f t="shared" si="13"/>
        <v>5.414052043472744</v>
      </c>
      <c r="V43" s="55">
        <f t="shared" si="14"/>
        <v>4.625257584417258</v>
      </c>
      <c r="W43" s="55">
        <f t="shared" si="15"/>
        <v>3.8364638369023374</v>
      </c>
      <c r="X43" s="55">
        <f t="shared" si="16"/>
        <v>3.047671353407631</v>
      </c>
      <c r="Y43" s="56">
        <f t="shared" si="17"/>
        <v>2.2588814581061256</v>
      </c>
      <c r="Z43" s="103">
        <f t="shared" si="18"/>
        <v>811.9896235631237</v>
      </c>
      <c r="AA43" s="103">
        <f t="shared" si="19"/>
        <v>793.8409091022069</v>
      </c>
      <c r="AB43" s="103">
        <f t="shared" si="20"/>
        <v>755.1208808649428</v>
      </c>
      <c r="AC43" s="103">
        <f t="shared" si="21"/>
        <v>695.0832530224903</v>
      </c>
      <c r="AD43" s="103">
        <f t="shared" si="22"/>
        <v>612.0743069406634</v>
      </c>
      <c r="AE43" s="51">
        <f t="shared" si="23"/>
        <v>32.38729973423632</v>
      </c>
      <c r="AF43" s="52">
        <f t="shared" si="24"/>
        <v>24.079471108787512</v>
      </c>
      <c r="AG43" s="52">
        <f t="shared" si="25"/>
        <v>16.99585599836777</v>
      </c>
      <c r="AH43" s="52">
        <f t="shared" si="26"/>
        <v>11.13645476532222</v>
      </c>
      <c r="AI43" s="53">
        <f t="shared" si="27"/>
        <v>6.501268278112945</v>
      </c>
      <c r="BY43"/>
    </row>
    <row r="44" spans="1:77" ht="16.5">
      <c r="A44" s="97">
        <v>2</v>
      </c>
      <c r="B44" s="4">
        <v>-3.8416317012077936</v>
      </c>
      <c r="C44" s="11">
        <v>260.01997725768973</v>
      </c>
      <c r="D44" s="4">
        <v>-0.0891213456206972</v>
      </c>
      <c r="E44" s="4">
        <f t="shared" si="1"/>
        <v>3.842665317454791</v>
      </c>
      <c r="F44" s="143">
        <f t="shared" si="2"/>
        <v>0.6402719502012989</v>
      </c>
      <c r="G44" s="58">
        <f aca="true" t="shared" si="29" ref="G44:G75">C44*$E$28*(1-$E$32)/$E$29/$E$33</f>
        <v>43.33666287628162</v>
      </c>
      <c r="H44" s="60">
        <f aca="true" t="shared" si="30" ref="H44:H75">-D44*$E$28*(1-$E$32)/$E$29/$E$33</f>
        <v>0.014853557603449537</v>
      </c>
      <c r="I44" s="60">
        <f aca="true" t="shared" si="31" ref="I44:I75">E44*$E$28*(1-$E$32)/$E$29/$E$33</f>
        <v>0.6404442195757986</v>
      </c>
      <c r="J44" s="41">
        <f t="shared" si="4"/>
        <v>3.842665317454791</v>
      </c>
      <c r="K44" s="18">
        <f t="shared" si="5"/>
        <v>171.48870255358506</v>
      </c>
      <c r="L44" s="18">
        <f t="shared" si="6"/>
        <v>1108.237629374475</v>
      </c>
      <c r="M44" s="15">
        <f t="shared" si="7"/>
        <v>0.002680334941872515</v>
      </c>
      <c r="N44" s="18">
        <f t="shared" si="8"/>
        <v>346.9746610925534</v>
      </c>
      <c r="O44" s="18">
        <f t="shared" si="9"/>
        <v>733.7037570674707</v>
      </c>
      <c r="P44" s="11">
        <f t="shared" si="10"/>
        <v>18.289851550831816</v>
      </c>
      <c r="Q44" s="83">
        <f t="shared" si="11"/>
        <v>2378.697281973858</v>
      </c>
      <c r="R44" s="113">
        <f t="shared" si="28"/>
        <v>1.5418503902164214E-05</v>
      </c>
      <c r="S44" s="62">
        <f t="shared" si="12"/>
        <v>0.03667595332418134</v>
      </c>
      <c r="T44" s="24"/>
      <c r="U44" s="54">
        <f t="shared" si="13"/>
        <v>5.432020975383659</v>
      </c>
      <c r="V44" s="55">
        <f t="shared" si="14"/>
        <v>4.637317227079191</v>
      </c>
      <c r="W44" s="55">
        <f t="shared" si="15"/>
        <v>3.842665317454791</v>
      </c>
      <c r="X44" s="55">
        <f t="shared" si="16"/>
        <v>3.0481057903592372</v>
      </c>
      <c r="Y44" s="56">
        <f t="shared" si="17"/>
        <v>2.253736356879433</v>
      </c>
      <c r="Z44" s="103">
        <f t="shared" si="18"/>
        <v>812.1668482527642</v>
      </c>
      <c r="AA44" s="103">
        <f t="shared" si="19"/>
        <v>794.2719358464972</v>
      </c>
      <c r="AB44" s="103">
        <f t="shared" si="20"/>
        <v>755.5070922761763</v>
      </c>
      <c r="AC44" s="103">
        <f t="shared" si="21"/>
        <v>695.1224193146696</v>
      </c>
      <c r="AD44" s="103">
        <f t="shared" si="22"/>
        <v>611.4504896472467</v>
      </c>
      <c r="AE44" s="51">
        <f t="shared" si="23"/>
        <v>32.5908156360213</v>
      </c>
      <c r="AF44" s="52">
        <f t="shared" si="24"/>
        <v>24.197271820126012</v>
      </c>
      <c r="AG44" s="52">
        <f t="shared" si="25"/>
        <v>17.046772732812816</v>
      </c>
      <c r="AH44" s="52">
        <f t="shared" si="26"/>
        <v>11.139344964864046</v>
      </c>
      <c r="AI44" s="53">
        <f t="shared" si="27"/>
        <v>6.475052600334906</v>
      </c>
      <c r="BY44"/>
    </row>
    <row r="45" spans="1:77" ht="16.5">
      <c r="A45" s="97">
        <v>3</v>
      </c>
      <c r="B45" s="4">
        <v>-3.8456258273998944</v>
      </c>
      <c r="C45" s="11">
        <v>261.90185845443096</v>
      </c>
      <c r="D45" s="4">
        <v>-0.2082545076431792</v>
      </c>
      <c r="E45" s="4">
        <f t="shared" si="1"/>
        <v>3.851260565622485</v>
      </c>
      <c r="F45" s="143">
        <f t="shared" si="2"/>
        <v>0.6409376378999824</v>
      </c>
      <c r="G45" s="58">
        <f t="shared" si="29"/>
        <v>43.65030974240516</v>
      </c>
      <c r="H45" s="60">
        <f t="shared" si="30"/>
        <v>0.03470908460719653</v>
      </c>
      <c r="I45" s="60">
        <f t="shared" si="31"/>
        <v>0.6418767609370808</v>
      </c>
      <c r="J45" s="41">
        <f t="shared" si="4"/>
        <v>3.851260565622485</v>
      </c>
      <c r="K45" s="18">
        <f t="shared" si="5"/>
        <v>171.8454799024602</v>
      </c>
      <c r="L45" s="18">
        <f t="shared" si="6"/>
        <v>1110.7850089479734</v>
      </c>
      <c r="M45" s="15">
        <f t="shared" si="7"/>
        <v>0.014635730994292452</v>
      </c>
      <c r="N45" s="18">
        <f t="shared" si="8"/>
        <v>348.2829768423131</v>
      </c>
      <c r="O45" s="18">
        <f t="shared" si="9"/>
        <v>734.022775483317</v>
      </c>
      <c r="P45" s="11">
        <f t="shared" si="10"/>
        <v>18.378911808173836</v>
      </c>
      <c r="Q45" s="83">
        <f t="shared" si="11"/>
        <v>2383.329788715232</v>
      </c>
      <c r="R45" s="113">
        <f t="shared" si="28"/>
        <v>1.5418503902164214E-05</v>
      </c>
      <c r="S45" s="62">
        <f t="shared" si="12"/>
        <v>0.03674737964745002</v>
      </c>
      <c r="T45" s="24"/>
      <c r="U45" s="54">
        <f t="shared" si="13"/>
        <v>5.450768814495633</v>
      </c>
      <c r="V45" s="55">
        <f t="shared" si="14"/>
        <v>4.650872327527519</v>
      </c>
      <c r="W45" s="55">
        <f t="shared" si="15"/>
        <v>3.851260565622485</v>
      </c>
      <c r="X45" s="55">
        <f t="shared" si="16"/>
        <v>3.05215731592441</v>
      </c>
      <c r="Y45" s="56">
        <f t="shared" si="17"/>
        <v>2.254103462012659</v>
      </c>
      <c r="Z45" s="103">
        <f t="shared" si="18"/>
        <v>812.3406000657046</v>
      </c>
      <c r="AA45" s="103">
        <f t="shared" si="19"/>
        <v>794.7506820251955</v>
      </c>
      <c r="AB45" s="103">
        <f t="shared" si="20"/>
        <v>756.0402098165481</v>
      </c>
      <c r="AC45" s="103">
        <f t="shared" si="21"/>
        <v>695.4873484512766</v>
      </c>
      <c r="AD45" s="103">
        <f t="shared" si="22"/>
        <v>611.4950370578601</v>
      </c>
      <c r="AE45" s="51">
        <f t="shared" si="23"/>
        <v>32.80383062518107</v>
      </c>
      <c r="AF45" s="52">
        <f t="shared" si="24"/>
        <v>24.330022004438167</v>
      </c>
      <c r="AG45" s="52">
        <f t="shared" si="25"/>
        <v>17.117468413414628</v>
      </c>
      <c r="AH45" s="52">
        <f t="shared" si="26"/>
        <v>11.166316623455828</v>
      </c>
      <c r="AI45" s="53">
        <f t="shared" si="27"/>
        <v>6.476921374379488</v>
      </c>
      <c r="AJ45" s="24"/>
      <c r="BY45"/>
    </row>
    <row r="46" spans="1:77" ht="16.5">
      <c r="A46" s="97">
        <v>4</v>
      </c>
      <c r="B46" s="4">
        <v>-3.844237229501564</v>
      </c>
      <c r="C46" s="11">
        <v>262.40506421400613</v>
      </c>
      <c r="D46" s="4">
        <v>-0.3242714851092968</v>
      </c>
      <c r="E46" s="4">
        <f t="shared" si="1"/>
        <v>3.8578895620197384</v>
      </c>
      <c r="F46" s="143">
        <f t="shared" si="2"/>
        <v>0.6407062049169273</v>
      </c>
      <c r="G46" s="58">
        <f t="shared" si="29"/>
        <v>43.73417736900102</v>
      </c>
      <c r="H46" s="60">
        <f t="shared" si="30"/>
        <v>0.054045247518216134</v>
      </c>
      <c r="I46" s="60">
        <f t="shared" si="31"/>
        <v>0.6429815936699564</v>
      </c>
      <c r="J46" s="41">
        <f t="shared" si="4"/>
        <v>3.857889562019738</v>
      </c>
      <c r="K46" s="18">
        <f t="shared" si="5"/>
        <v>171.721400649245</v>
      </c>
      <c r="L46" s="18">
        <f t="shared" si="6"/>
        <v>1110.0729881625107</v>
      </c>
      <c r="M46" s="15">
        <f t="shared" si="7"/>
        <v>0.03548486185170101</v>
      </c>
      <c r="N46" s="18">
        <f t="shared" si="8"/>
        <v>349.293125496118</v>
      </c>
      <c r="O46" s="18">
        <f t="shared" si="9"/>
        <v>734.5184091530699</v>
      </c>
      <c r="P46" s="11">
        <f t="shared" si="10"/>
        <v>18.43891720863093</v>
      </c>
      <c r="Q46" s="83">
        <f t="shared" si="11"/>
        <v>2384.0803255314263</v>
      </c>
      <c r="R46" s="113">
        <f t="shared" si="28"/>
        <v>1.5418503902164214E-05</v>
      </c>
      <c r="S46" s="62">
        <f t="shared" si="12"/>
        <v>0.03675895180227923</v>
      </c>
      <c r="T46" s="24"/>
      <c r="U46" s="54">
        <f t="shared" si="13"/>
        <v>5.458117969041801</v>
      </c>
      <c r="V46" s="55">
        <f t="shared" si="14"/>
        <v>4.657658815793902</v>
      </c>
      <c r="W46" s="55">
        <f t="shared" si="15"/>
        <v>3.857889562019738</v>
      </c>
      <c r="X46" s="55">
        <f t="shared" si="16"/>
        <v>3.059351311826017</v>
      </c>
      <c r="Y46" s="56">
        <f t="shared" si="17"/>
        <v>2.2633473824481354</v>
      </c>
      <c r="Z46" s="103">
        <f t="shared" si="18"/>
        <v>812.4056035310376</v>
      </c>
      <c r="AA46" s="103">
        <f t="shared" si="19"/>
        <v>794.9880932960957</v>
      </c>
      <c r="AB46" s="103">
        <f t="shared" si="20"/>
        <v>756.449649011881</v>
      </c>
      <c r="AC46" s="103">
        <f t="shared" si="21"/>
        <v>696.1338461459567</v>
      </c>
      <c r="AD46" s="103">
        <f t="shared" si="22"/>
        <v>612.6148537803789</v>
      </c>
      <c r="AE46" s="51">
        <f t="shared" si="23"/>
        <v>32.88752119900973</v>
      </c>
      <c r="AF46" s="52">
        <f t="shared" si="24"/>
        <v>24.39662043882638</v>
      </c>
      <c r="AG46" s="52">
        <f t="shared" si="25"/>
        <v>17.172091011477043</v>
      </c>
      <c r="AH46" s="52">
        <f t="shared" si="26"/>
        <v>11.21428780141285</v>
      </c>
      <c r="AI46" s="53">
        <f t="shared" si="27"/>
        <v>6.524065592428623</v>
      </c>
      <c r="AJ46" s="24"/>
      <c r="BY46"/>
    </row>
    <row r="47" spans="1:77" ht="16.5">
      <c r="A47" s="97">
        <v>5</v>
      </c>
      <c r="B47" s="4">
        <v>-3.841477128413164</v>
      </c>
      <c r="C47" s="11">
        <v>262.79941011820955</v>
      </c>
      <c r="D47" s="4">
        <v>-0.4408452061690129</v>
      </c>
      <c r="E47" s="4">
        <f t="shared" si="1"/>
        <v>3.8666899311845073</v>
      </c>
      <c r="F47" s="143">
        <f t="shared" si="2"/>
        <v>0.6402461880688607</v>
      </c>
      <c r="G47" s="58">
        <f t="shared" si="29"/>
        <v>43.79990168636825</v>
      </c>
      <c r="H47" s="60">
        <f t="shared" si="30"/>
        <v>0.07347420102816882</v>
      </c>
      <c r="I47" s="60">
        <f t="shared" si="31"/>
        <v>0.6444483218640846</v>
      </c>
      <c r="J47" s="41">
        <f t="shared" si="4"/>
        <v>3.8666899311845078</v>
      </c>
      <c r="K47" s="18">
        <f t="shared" si="5"/>
        <v>171.47490271186055</v>
      </c>
      <c r="L47" s="18">
        <f t="shared" si="6"/>
        <v>1108.567413002118</v>
      </c>
      <c r="M47" s="15">
        <f t="shared" si="7"/>
        <v>0.06558399121185626</v>
      </c>
      <c r="N47" s="18">
        <f t="shared" si="8"/>
        <v>350.6356641818936</v>
      </c>
      <c r="O47" s="18">
        <f t="shared" si="9"/>
        <v>735.236867956347</v>
      </c>
      <c r="P47" s="11">
        <f t="shared" si="10"/>
        <v>18.516133319330667</v>
      </c>
      <c r="Q47" s="83">
        <f t="shared" si="11"/>
        <v>2384.4965651627617</v>
      </c>
      <c r="R47" s="113">
        <f t="shared" si="28"/>
        <v>1.5418503902164214E-05</v>
      </c>
      <c r="S47" s="62">
        <f t="shared" si="12"/>
        <v>0.03676536959465921</v>
      </c>
      <c r="T47" s="24"/>
      <c r="U47" s="54">
        <f t="shared" si="13"/>
        <v>5.4659343999626655</v>
      </c>
      <c r="V47" s="55">
        <f t="shared" si="14"/>
        <v>4.66567610407649</v>
      </c>
      <c r="W47" s="55">
        <f t="shared" si="15"/>
        <v>3.8666899311845078</v>
      </c>
      <c r="X47" s="55">
        <f t="shared" si="16"/>
        <v>3.0699692851908176</v>
      </c>
      <c r="Y47" s="56">
        <f t="shared" si="17"/>
        <v>2.277892594576071</v>
      </c>
      <c r="Z47" s="103">
        <f t="shared" si="18"/>
        <v>812.4728199203624</v>
      </c>
      <c r="AA47" s="103">
        <f t="shared" si="19"/>
        <v>795.2666040491664</v>
      </c>
      <c r="AB47" s="103">
        <f t="shared" si="20"/>
        <v>756.9908867481988</v>
      </c>
      <c r="AC47" s="103">
        <f t="shared" si="21"/>
        <v>697.0845869487622</v>
      </c>
      <c r="AD47" s="103">
        <f t="shared" si="22"/>
        <v>614.3694421152453</v>
      </c>
      <c r="AE47" s="51">
        <f t="shared" si="23"/>
        <v>32.97664963244191</v>
      </c>
      <c r="AF47" s="52">
        <f t="shared" si="24"/>
        <v>24.47541395074682</v>
      </c>
      <c r="AG47" s="52">
        <f t="shared" si="25"/>
        <v>17.244739193826327</v>
      </c>
      <c r="AH47" s="52">
        <f t="shared" si="26"/>
        <v>11.285276888059315</v>
      </c>
      <c r="AI47" s="53">
        <f t="shared" si="27"/>
        <v>6.598586931578967</v>
      </c>
      <c r="AJ47" s="24"/>
      <c r="BY47"/>
    </row>
    <row r="48" spans="1:77" ht="16.5">
      <c r="A48" s="97">
        <v>6</v>
      </c>
      <c r="B48" s="4">
        <v>-3.8374092232903063</v>
      </c>
      <c r="C48" s="11">
        <v>263.02394996787183</v>
      </c>
      <c r="D48" s="4">
        <v>-0.5566166309602648</v>
      </c>
      <c r="E48" s="4">
        <f t="shared" si="1"/>
        <v>3.8775677454887965</v>
      </c>
      <c r="F48" s="143">
        <f t="shared" si="2"/>
        <v>0.6395682038817178</v>
      </c>
      <c r="G48" s="58">
        <f t="shared" si="29"/>
        <v>43.8373249946453</v>
      </c>
      <c r="H48" s="60">
        <f t="shared" si="30"/>
        <v>0.09276943849337747</v>
      </c>
      <c r="I48" s="60">
        <f t="shared" si="31"/>
        <v>0.6462612909147994</v>
      </c>
      <c r="J48" s="41">
        <f t="shared" si="4"/>
        <v>3.8775677454887965</v>
      </c>
      <c r="K48" s="18">
        <f t="shared" si="5"/>
        <v>171.11193071831718</v>
      </c>
      <c r="L48" s="18">
        <f t="shared" si="6"/>
        <v>1106.2967429628875</v>
      </c>
      <c r="M48" s="15">
        <f t="shared" si="7"/>
        <v>0.10455335040749525</v>
      </c>
      <c r="N48" s="18">
        <f t="shared" si="8"/>
        <v>352.29750110890086</v>
      </c>
      <c r="O48" s="18">
        <f t="shared" si="9"/>
        <v>736.1737514189961</v>
      </c>
      <c r="P48" s="11">
        <f t="shared" si="10"/>
        <v>18.609278424682888</v>
      </c>
      <c r="Q48" s="83">
        <f t="shared" si="11"/>
        <v>2384.593757984192</v>
      </c>
      <c r="R48" s="113">
        <f t="shared" si="28"/>
        <v>1.5418503902164214E-05</v>
      </c>
      <c r="S48" s="62">
        <f t="shared" si="12"/>
        <v>0.03676686816255569</v>
      </c>
      <c r="T48" s="24"/>
      <c r="U48" s="54">
        <f t="shared" si="13"/>
        <v>5.473806406332109</v>
      </c>
      <c r="V48" s="55">
        <f t="shared" si="14"/>
        <v>4.674677467803848</v>
      </c>
      <c r="W48" s="55">
        <f t="shared" si="15"/>
        <v>3.8775677454887965</v>
      </c>
      <c r="X48" s="55">
        <f t="shared" si="16"/>
        <v>3.0840433123723563</v>
      </c>
      <c r="Y48" s="56">
        <f t="shared" si="17"/>
        <v>2.297821582106355</v>
      </c>
      <c r="Z48" s="103">
        <f t="shared" si="18"/>
        <v>812.5385140104519</v>
      </c>
      <c r="AA48" s="103">
        <f t="shared" si="19"/>
        <v>795.5767743617752</v>
      </c>
      <c r="AB48" s="103">
        <f t="shared" si="20"/>
        <v>757.6562416469312</v>
      </c>
      <c r="AC48" s="103">
        <f t="shared" si="21"/>
        <v>698.3384414804507</v>
      </c>
      <c r="AD48" s="103">
        <f t="shared" si="22"/>
        <v>616.7587855953717</v>
      </c>
      <c r="AE48" s="51">
        <f t="shared" si="23"/>
        <v>33.066533272311524</v>
      </c>
      <c r="AF48" s="52">
        <f t="shared" si="24"/>
        <v>24.564029613483022</v>
      </c>
      <c r="AG48" s="52">
        <f t="shared" si="25"/>
        <v>17.3347475370673</v>
      </c>
      <c r="AH48" s="52">
        <f t="shared" si="26"/>
        <v>11.379714155860155</v>
      </c>
      <c r="AI48" s="53">
        <f t="shared" si="27"/>
        <v>6.701367544692428</v>
      </c>
      <c r="AJ48" s="24"/>
      <c r="BY48"/>
    </row>
    <row r="49" spans="1:77" ht="16.5">
      <c r="A49" s="97">
        <v>7</v>
      </c>
      <c r="B49" s="4">
        <v>-3.827946808643466</v>
      </c>
      <c r="C49" s="11">
        <v>263.4406226881713</v>
      </c>
      <c r="D49" s="4">
        <v>-0.6735421101740392</v>
      </c>
      <c r="E49" s="4">
        <f t="shared" si="1"/>
        <v>3.8867513097677593</v>
      </c>
      <c r="F49" s="143">
        <f t="shared" si="2"/>
        <v>0.6379911347739109</v>
      </c>
      <c r="G49" s="58">
        <f t="shared" si="29"/>
        <v>43.906770448028546</v>
      </c>
      <c r="H49" s="60">
        <f t="shared" si="30"/>
        <v>0.11225701836233987</v>
      </c>
      <c r="I49" s="60">
        <f t="shared" si="31"/>
        <v>0.6477918849612931</v>
      </c>
      <c r="J49" s="41">
        <f t="shared" si="4"/>
        <v>3.886751309767759</v>
      </c>
      <c r="K49" s="18">
        <f t="shared" si="5"/>
        <v>170.26910385787252</v>
      </c>
      <c r="L49" s="18">
        <f t="shared" si="6"/>
        <v>1101.0084714617512</v>
      </c>
      <c r="M49" s="15">
        <f t="shared" si="7"/>
        <v>0.15309291911169792</v>
      </c>
      <c r="N49" s="18">
        <f t="shared" si="8"/>
        <v>353.70254098330633</v>
      </c>
      <c r="O49" s="18">
        <f t="shared" si="9"/>
        <v>737.0377640129935</v>
      </c>
      <c r="P49" s="11">
        <f t="shared" si="10"/>
        <v>18.690679274087934</v>
      </c>
      <c r="Q49" s="83">
        <f t="shared" si="11"/>
        <v>2380.8616525091234</v>
      </c>
      <c r="R49" s="113">
        <f t="shared" si="28"/>
        <v>1.5418503902164214E-05</v>
      </c>
      <c r="S49" s="62">
        <f t="shared" si="12"/>
        <v>0.036709324679725056</v>
      </c>
      <c r="T49" s="24"/>
      <c r="U49" s="54">
        <f t="shared" si="13"/>
        <v>5.480066649133867</v>
      </c>
      <c r="V49" s="55">
        <f t="shared" si="14"/>
        <v>4.681933222977919</v>
      </c>
      <c r="W49" s="55">
        <f t="shared" si="15"/>
        <v>3.886751309767759</v>
      </c>
      <c r="X49" s="55">
        <f t="shared" si="16"/>
        <v>3.0967953754841893</v>
      </c>
      <c r="Y49" s="56">
        <f t="shared" si="17"/>
        <v>2.3174158593875647</v>
      </c>
      <c r="Z49" s="103">
        <f t="shared" si="18"/>
        <v>812.5893247658904</v>
      </c>
      <c r="AA49" s="103">
        <f t="shared" si="19"/>
        <v>795.8248496649207</v>
      </c>
      <c r="AB49" s="103">
        <f t="shared" si="20"/>
        <v>758.2148265147591</v>
      </c>
      <c r="AC49" s="103">
        <f t="shared" si="21"/>
        <v>699.468287239491</v>
      </c>
      <c r="AD49" s="103">
        <f t="shared" si="22"/>
        <v>619.0915318799061</v>
      </c>
      <c r="AE49" s="51">
        <f t="shared" si="23"/>
        <v>33.13810061264129</v>
      </c>
      <c r="AF49" s="52">
        <f t="shared" si="24"/>
        <v>24.63557634010755</v>
      </c>
      <c r="AG49" s="52">
        <f t="shared" si="25"/>
        <v>17.41091807533465</v>
      </c>
      <c r="AH49" s="52">
        <f t="shared" si="26"/>
        <v>11.465617532396102</v>
      </c>
      <c r="AI49" s="53">
        <f t="shared" si="27"/>
        <v>6.803183809960069</v>
      </c>
      <c r="AJ49" s="24"/>
      <c r="BY49"/>
    </row>
    <row r="50" spans="1:77" ht="16.5">
      <c r="A50" s="97">
        <v>8</v>
      </c>
      <c r="B50" s="4">
        <v>-3.8174728561789877</v>
      </c>
      <c r="C50" s="11">
        <v>263.5098129939308</v>
      </c>
      <c r="D50" s="4">
        <v>-0.7895289235367711</v>
      </c>
      <c r="E50" s="4">
        <f t="shared" si="1"/>
        <v>3.8982630656183903</v>
      </c>
      <c r="F50" s="143">
        <f t="shared" si="2"/>
        <v>0.6362454760298313</v>
      </c>
      <c r="G50" s="58">
        <f t="shared" si="29"/>
        <v>43.91830216565513</v>
      </c>
      <c r="H50" s="60">
        <f t="shared" si="30"/>
        <v>0.13158815392279516</v>
      </c>
      <c r="I50" s="60">
        <f t="shared" si="31"/>
        <v>0.6497105109363983</v>
      </c>
      <c r="J50" s="41">
        <f t="shared" si="4"/>
        <v>3.8982630656183903</v>
      </c>
      <c r="K50" s="18">
        <f t="shared" si="5"/>
        <v>169.33860468948225</v>
      </c>
      <c r="L50" s="18">
        <f t="shared" si="6"/>
        <v>1095.1110129981607</v>
      </c>
      <c r="M50" s="15">
        <f t="shared" si="7"/>
        <v>0.21035928536388498</v>
      </c>
      <c r="N50" s="18">
        <f t="shared" si="8"/>
        <v>355.4664125197828</v>
      </c>
      <c r="O50" s="18">
        <f t="shared" si="9"/>
        <v>738.1538253177958</v>
      </c>
      <c r="P50" s="11">
        <f t="shared" si="10"/>
        <v>18.78843527257907</v>
      </c>
      <c r="Q50" s="83">
        <f t="shared" si="11"/>
        <v>2377.068650083165</v>
      </c>
      <c r="R50" s="113">
        <f t="shared" si="28"/>
        <v>1.5418503902164214E-05</v>
      </c>
      <c r="S50" s="62">
        <f t="shared" si="12"/>
        <v>0.0366508422570195</v>
      </c>
      <c r="T50" s="24"/>
      <c r="U50" s="54">
        <f t="shared" si="13"/>
        <v>5.485581455772926</v>
      </c>
      <c r="V50" s="55">
        <f t="shared" si="14"/>
        <v>4.689904511756735</v>
      </c>
      <c r="W50" s="55">
        <f t="shared" si="15"/>
        <v>3.8982630656183903</v>
      </c>
      <c r="X50" s="55">
        <f t="shared" si="16"/>
        <v>3.1137366147483903</v>
      </c>
      <c r="Y50" s="56">
        <f t="shared" si="17"/>
        <v>2.343481739032117</v>
      </c>
      <c r="Z50" s="103">
        <f t="shared" si="18"/>
        <v>812.6330337614828</v>
      </c>
      <c r="AA50" s="103">
        <f t="shared" si="19"/>
        <v>796.095388660919</v>
      </c>
      <c r="AB50" s="103">
        <f t="shared" si="20"/>
        <v>758.9109653681048</v>
      </c>
      <c r="AC50" s="103">
        <f t="shared" si="21"/>
        <v>700.9601459075947</v>
      </c>
      <c r="AD50" s="103">
        <f t="shared" si="22"/>
        <v>622.169592890878</v>
      </c>
      <c r="AE50" s="51">
        <f t="shared" si="23"/>
        <v>33.201209981385176</v>
      </c>
      <c r="AF50" s="52">
        <f t="shared" si="24"/>
        <v>24.71429812947528</v>
      </c>
      <c r="AG50" s="52">
        <f t="shared" si="25"/>
        <v>17.506633530674403</v>
      </c>
      <c r="AH50" s="52">
        <f t="shared" si="26"/>
        <v>11.580235880874039</v>
      </c>
      <c r="AI50" s="53">
        <f t="shared" si="27"/>
        <v>6.939798840486431</v>
      </c>
      <c r="AJ50" s="24"/>
      <c r="BY50"/>
    </row>
    <row r="51" spans="1:77" ht="16.5">
      <c r="A51" s="97">
        <v>9</v>
      </c>
      <c r="B51" s="4">
        <v>-3.806029667621589</v>
      </c>
      <c r="C51" s="11">
        <v>263.26387622700736</v>
      </c>
      <c r="D51" s="4">
        <v>-0.904780138737695</v>
      </c>
      <c r="E51" s="4">
        <f t="shared" si="1"/>
        <v>3.9120952097654658</v>
      </c>
      <c r="F51" s="143">
        <f t="shared" si="2"/>
        <v>0.6343382779369314</v>
      </c>
      <c r="G51" s="58">
        <f t="shared" si="29"/>
        <v>43.87731270450122</v>
      </c>
      <c r="H51" s="60">
        <f t="shared" si="30"/>
        <v>0.15079668978961586</v>
      </c>
      <c r="I51" s="60">
        <f t="shared" si="31"/>
        <v>0.6520158682942443</v>
      </c>
      <c r="J51" s="41">
        <f t="shared" si="4"/>
        <v>3.9120952097654658</v>
      </c>
      <c r="K51" s="18">
        <f t="shared" si="5"/>
        <v>168.32491351805302</v>
      </c>
      <c r="L51" s="18">
        <f t="shared" si="6"/>
        <v>1088.637665648131</v>
      </c>
      <c r="M51" s="15">
        <f t="shared" si="7"/>
        <v>0.2762559972423166</v>
      </c>
      <c r="N51" s="18">
        <f t="shared" si="8"/>
        <v>357.5896815402344</v>
      </c>
      <c r="O51" s="18">
        <f t="shared" si="9"/>
        <v>739.5036762482313</v>
      </c>
      <c r="P51" s="11">
        <f t="shared" si="10"/>
        <v>18.902920998491215</v>
      </c>
      <c r="Q51" s="83">
        <f t="shared" si="11"/>
        <v>2373.235113950383</v>
      </c>
      <c r="R51" s="113">
        <f t="shared" si="28"/>
        <v>1.5418503902164214E-05</v>
      </c>
      <c r="S51" s="62">
        <f t="shared" si="12"/>
        <v>0.036591734865197116</v>
      </c>
      <c r="T51" s="24"/>
      <c r="U51" s="54">
        <f t="shared" si="13"/>
        <v>5.4905810926414675</v>
      </c>
      <c r="V51" s="55">
        <f t="shared" si="14"/>
        <v>4.6987094281754525</v>
      </c>
      <c r="W51" s="55">
        <f t="shared" si="15"/>
        <v>3.9120952097654658</v>
      </c>
      <c r="X51" s="55">
        <f t="shared" si="16"/>
        <v>3.1346988139862884</v>
      </c>
      <c r="Y51" s="56">
        <f t="shared" si="17"/>
        <v>2.3755869722736525</v>
      </c>
      <c r="Z51" s="103">
        <f t="shared" si="18"/>
        <v>812.671808519103</v>
      </c>
      <c r="AA51" s="103">
        <f t="shared" si="19"/>
        <v>796.3917863404158</v>
      </c>
      <c r="AB51" s="103">
        <f t="shared" si="20"/>
        <v>759.7414570309866</v>
      </c>
      <c r="AC51" s="103">
        <f t="shared" si="21"/>
        <v>702.791666770682</v>
      </c>
      <c r="AD51" s="103">
        <f t="shared" si="22"/>
        <v>625.9216625799687</v>
      </c>
      <c r="AE51" s="51">
        <f t="shared" si="23"/>
        <v>33.25847565710358</v>
      </c>
      <c r="AF51" s="52">
        <f t="shared" si="24"/>
        <v>24.80139786436172</v>
      </c>
      <c r="AG51" s="52">
        <f t="shared" si="25"/>
        <v>17.621986922194807</v>
      </c>
      <c r="AH51" s="52">
        <f t="shared" si="26"/>
        <v>11.722840253260676</v>
      </c>
      <c r="AI51" s="53">
        <f t="shared" si="27"/>
        <v>7.109904295535283</v>
      </c>
      <c r="AJ51" s="24"/>
      <c r="BY51"/>
    </row>
    <row r="52" spans="1:77" ht="16.5">
      <c r="A52" s="97">
        <v>10</v>
      </c>
      <c r="B52" s="4">
        <v>-3.7923207038698337</v>
      </c>
      <c r="C52" s="11">
        <v>263.63285404905287</v>
      </c>
      <c r="D52" s="4">
        <v>-1.0199893931805668</v>
      </c>
      <c r="E52" s="4">
        <f t="shared" si="1"/>
        <v>3.9270949419641807</v>
      </c>
      <c r="F52" s="143">
        <f t="shared" si="2"/>
        <v>0.6320534506449722</v>
      </c>
      <c r="G52" s="58">
        <f t="shared" si="29"/>
        <v>43.938809008175475</v>
      </c>
      <c r="H52" s="60">
        <f t="shared" si="30"/>
        <v>0.1699982321967611</v>
      </c>
      <c r="I52" s="60">
        <f t="shared" si="31"/>
        <v>0.6545158236606967</v>
      </c>
      <c r="J52" s="41">
        <f t="shared" si="4"/>
        <v>3.9270949419641803</v>
      </c>
      <c r="K52" s="18">
        <f t="shared" si="5"/>
        <v>167.1145160535385</v>
      </c>
      <c r="L52" s="18">
        <f t="shared" si="6"/>
        <v>1081.0084458103474</v>
      </c>
      <c r="M52" s="15">
        <f t="shared" si="7"/>
        <v>0.35108874620782765</v>
      </c>
      <c r="N52" s="18">
        <f t="shared" si="8"/>
        <v>359.8969247306874</v>
      </c>
      <c r="O52" s="18">
        <f t="shared" si="9"/>
        <v>740.8705011483582</v>
      </c>
      <c r="P52" s="11">
        <f t="shared" si="10"/>
        <v>19.0337216430109</v>
      </c>
      <c r="Q52" s="83">
        <f t="shared" si="11"/>
        <v>2368.27519813215</v>
      </c>
      <c r="R52" s="113">
        <f t="shared" si="28"/>
        <v>1.5418503902164214E-05</v>
      </c>
      <c r="S52" s="62">
        <f t="shared" si="12"/>
        <v>0.03651526038379928</v>
      </c>
      <c r="T52" s="24"/>
      <c r="U52" s="54">
        <f t="shared" si="13"/>
        <v>5.499483004695754</v>
      </c>
      <c r="V52" s="55">
        <f t="shared" si="14"/>
        <v>4.709964209716058</v>
      </c>
      <c r="W52" s="55">
        <f t="shared" si="15"/>
        <v>3.9270949419641803</v>
      </c>
      <c r="X52" s="55">
        <f t="shared" si="16"/>
        <v>3.155827751655776</v>
      </c>
      <c r="Y52" s="56">
        <f t="shared" si="17"/>
        <v>2.4073398600045035</v>
      </c>
      <c r="Z52" s="103">
        <f t="shared" si="18"/>
        <v>812.738844013304</v>
      </c>
      <c r="AA52" s="103">
        <f t="shared" si="19"/>
        <v>796.7669341176767</v>
      </c>
      <c r="AB52" s="103">
        <f t="shared" si="20"/>
        <v>760.6346973877847</v>
      </c>
      <c r="AC52" s="103">
        <f t="shared" si="21"/>
        <v>704.6216453435011</v>
      </c>
      <c r="AD52" s="103">
        <f t="shared" si="22"/>
        <v>629.5903848795244</v>
      </c>
      <c r="AE52" s="51">
        <f t="shared" si="23"/>
        <v>33.360559607005456</v>
      </c>
      <c r="AF52" s="52">
        <f t="shared" si="24"/>
        <v>24.912954188124857</v>
      </c>
      <c r="AG52" s="52">
        <f t="shared" si="25"/>
        <v>17.747502888475758</v>
      </c>
      <c r="AH52" s="52">
        <f t="shared" si="26"/>
        <v>11.867453850223722</v>
      </c>
      <c r="AI52" s="53">
        <f t="shared" si="27"/>
        <v>7.280137681224703</v>
      </c>
      <c r="AJ52" s="24"/>
      <c r="BY52"/>
    </row>
    <row r="53" spans="1:77" ht="16.5">
      <c r="A53" s="97">
        <v>11</v>
      </c>
      <c r="B53" s="4">
        <v>-3.769580488002884</v>
      </c>
      <c r="C53" s="11">
        <v>263.62759907671614</v>
      </c>
      <c r="D53" s="4">
        <v>-1.136715268302774</v>
      </c>
      <c r="E53" s="4">
        <f t="shared" si="1"/>
        <v>3.9372399795700423</v>
      </c>
      <c r="F53" s="143">
        <f t="shared" si="2"/>
        <v>0.6282634146671473</v>
      </c>
      <c r="G53" s="58">
        <f t="shared" si="29"/>
        <v>43.93793317945269</v>
      </c>
      <c r="H53" s="60">
        <f t="shared" si="30"/>
        <v>0.189452544717129</v>
      </c>
      <c r="I53" s="60">
        <f t="shared" si="31"/>
        <v>0.6562066632616737</v>
      </c>
      <c r="J53" s="41">
        <f t="shared" si="4"/>
        <v>3.9372399795700423</v>
      </c>
      <c r="K53" s="18">
        <f t="shared" si="5"/>
        <v>165.11635889681978</v>
      </c>
      <c r="L53" s="18">
        <f t="shared" si="6"/>
        <v>1068.3209378345464</v>
      </c>
      <c r="M53" s="15">
        <f t="shared" si="7"/>
        <v>0.4360426642775503</v>
      </c>
      <c r="N53" s="18">
        <f t="shared" si="8"/>
        <v>361.46021518149377</v>
      </c>
      <c r="O53" s="18">
        <f t="shared" si="9"/>
        <v>742.0600473476205</v>
      </c>
      <c r="P53" s="11">
        <f t="shared" si="10"/>
        <v>19.120724591689065</v>
      </c>
      <c r="Q53" s="83">
        <f t="shared" si="11"/>
        <v>2356.514326516447</v>
      </c>
      <c r="R53" s="113">
        <f t="shared" si="28"/>
        <v>1.5418503902164214E-05</v>
      </c>
      <c r="S53" s="62">
        <f t="shared" si="12"/>
        <v>0.03633392533889971</v>
      </c>
      <c r="T53" s="24"/>
      <c r="U53" s="54">
        <f t="shared" si="13"/>
        <v>5.500040784243102</v>
      </c>
      <c r="V53" s="55">
        <f t="shared" si="14"/>
        <v>4.7145252558584385</v>
      </c>
      <c r="W53" s="55">
        <f t="shared" si="15"/>
        <v>3.9372399795700423</v>
      </c>
      <c r="X53" s="55">
        <f t="shared" si="16"/>
        <v>3.174236827038962</v>
      </c>
      <c r="Y53" s="56">
        <f t="shared" si="17"/>
        <v>2.4389568918584996</v>
      </c>
      <c r="Z53" s="103">
        <f t="shared" si="18"/>
        <v>812.7429589357936</v>
      </c>
      <c r="AA53" s="103">
        <f t="shared" si="19"/>
        <v>796.9177762501142</v>
      </c>
      <c r="AB53" s="103">
        <f t="shared" si="20"/>
        <v>761.2345038810804</v>
      </c>
      <c r="AC53" s="103">
        <f t="shared" si="21"/>
        <v>706.2029017604169</v>
      </c>
      <c r="AD53" s="103">
        <f t="shared" si="22"/>
        <v>633.2020959106975</v>
      </c>
      <c r="AE53" s="51">
        <f t="shared" si="23"/>
        <v>33.366961214586986</v>
      </c>
      <c r="AF53" s="52">
        <f t="shared" si="24"/>
        <v>24.95823381008084</v>
      </c>
      <c r="AG53" s="52">
        <f t="shared" si="25"/>
        <v>17.83264630729373</v>
      </c>
      <c r="AH53" s="52">
        <f t="shared" si="26"/>
        <v>11.994167841048471</v>
      </c>
      <c r="AI53" s="53">
        <f t="shared" si="27"/>
        <v>7.451613785435308</v>
      </c>
      <c r="AJ53" s="24"/>
      <c r="BY53"/>
    </row>
    <row r="54" spans="1:77" ht="16.5">
      <c r="A54" s="97">
        <v>12</v>
      </c>
      <c r="B54" s="4">
        <v>-3.750797288381806</v>
      </c>
      <c r="C54" s="11">
        <v>263.1917600681051</v>
      </c>
      <c r="D54" s="4">
        <v>-1.2518761911161882</v>
      </c>
      <c r="E54" s="4">
        <f t="shared" si="1"/>
        <v>3.9541970482533975</v>
      </c>
      <c r="F54" s="143">
        <f t="shared" si="2"/>
        <v>0.6251328813969678</v>
      </c>
      <c r="G54" s="58">
        <f t="shared" si="29"/>
        <v>43.86529334468418</v>
      </c>
      <c r="H54" s="60">
        <f t="shared" si="30"/>
        <v>0.20864603185269803</v>
      </c>
      <c r="I54" s="60">
        <f t="shared" si="31"/>
        <v>0.6590328413755663</v>
      </c>
      <c r="J54" s="41">
        <f t="shared" si="4"/>
        <v>3.954197048253397</v>
      </c>
      <c r="K54" s="18">
        <f t="shared" si="5"/>
        <v>163.47496319088793</v>
      </c>
      <c r="L54" s="18">
        <f t="shared" si="6"/>
        <v>1057.8334248607116</v>
      </c>
      <c r="M54" s="15">
        <f t="shared" si="7"/>
        <v>0.5288692996434582</v>
      </c>
      <c r="N54" s="18">
        <f t="shared" si="8"/>
        <v>364.0782119714732</v>
      </c>
      <c r="O54" s="18">
        <f t="shared" si="9"/>
        <v>743.7304207102425</v>
      </c>
      <c r="P54" s="11">
        <f t="shared" si="10"/>
        <v>19.261199261859012</v>
      </c>
      <c r="Q54" s="83">
        <f t="shared" si="11"/>
        <v>2348.907089294818</v>
      </c>
      <c r="R54" s="113">
        <f t="shared" si="28"/>
        <v>1.5418503902164214E-05</v>
      </c>
      <c r="S54" s="62">
        <f t="shared" si="12"/>
        <v>0.03621663312211334</v>
      </c>
      <c r="T54" s="24"/>
      <c r="U54" s="54">
        <f t="shared" si="13"/>
        <v>5.504102813390827</v>
      </c>
      <c r="V54" s="55">
        <f t="shared" si="14"/>
        <v>4.724209060907558</v>
      </c>
      <c r="W54" s="55">
        <f t="shared" si="15"/>
        <v>3.954197048253397</v>
      </c>
      <c r="X54" s="55">
        <f t="shared" si="16"/>
        <v>3.2012055410643705</v>
      </c>
      <c r="Y54" s="56">
        <f t="shared" si="17"/>
        <v>2.480781955419927</v>
      </c>
      <c r="Z54" s="103">
        <f t="shared" si="18"/>
        <v>812.7726220994277</v>
      </c>
      <c r="AA54" s="103">
        <f t="shared" si="19"/>
        <v>797.2357661009215</v>
      </c>
      <c r="AB54" s="103">
        <f t="shared" si="20"/>
        <v>762.2292556019033</v>
      </c>
      <c r="AC54" s="103">
        <f t="shared" si="21"/>
        <v>708.4973300679699</v>
      </c>
      <c r="AD54" s="103">
        <f t="shared" si="22"/>
        <v>637.91712968099</v>
      </c>
      <c r="AE54" s="51">
        <f t="shared" si="23"/>
        <v>33.41359937853297</v>
      </c>
      <c r="AF54" s="52">
        <f t="shared" si="24"/>
        <v>25.054505144030603</v>
      </c>
      <c r="AG54" s="52">
        <f t="shared" si="25"/>
        <v>17.97541261385214</v>
      </c>
      <c r="AH54" s="52">
        <f t="shared" si="26"/>
        <v>12.181003764890855</v>
      </c>
      <c r="AI54" s="53">
        <f t="shared" si="27"/>
        <v>7.681475407988467</v>
      </c>
      <c r="AJ54" s="24"/>
      <c r="BY54"/>
    </row>
    <row r="55" spans="1:77" ht="16.5">
      <c r="A55" s="97">
        <v>13</v>
      </c>
      <c r="B55" s="4">
        <v>-3.7288150133807854</v>
      </c>
      <c r="C55" s="11">
        <v>263.6190204189696</v>
      </c>
      <c r="D55" s="4">
        <v>-1.366276042544246</v>
      </c>
      <c r="E55" s="4">
        <f t="shared" si="1"/>
        <v>3.9712430835248944</v>
      </c>
      <c r="F55" s="143">
        <f t="shared" si="2"/>
        <v>0.6214691688967976</v>
      </c>
      <c r="G55" s="58">
        <f t="shared" si="29"/>
        <v>43.93650340316161</v>
      </c>
      <c r="H55" s="60">
        <f t="shared" si="30"/>
        <v>0.22771267375737428</v>
      </c>
      <c r="I55" s="60">
        <f t="shared" si="31"/>
        <v>0.661873847254149</v>
      </c>
      <c r="J55" s="41">
        <f t="shared" si="4"/>
        <v>3.9712430835248944</v>
      </c>
      <c r="K55" s="18">
        <f t="shared" si="5"/>
        <v>161.56442472767657</v>
      </c>
      <c r="L55" s="18">
        <f t="shared" si="6"/>
        <v>1045.7676756455548</v>
      </c>
      <c r="M55" s="15">
        <f t="shared" si="7"/>
        <v>0.6299448124259034</v>
      </c>
      <c r="N55" s="18">
        <f t="shared" si="8"/>
        <v>366.7162447596691</v>
      </c>
      <c r="O55" s="18">
        <f t="shared" si="9"/>
        <v>745.3086901306349</v>
      </c>
      <c r="P55" s="11">
        <f t="shared" si="10"/>
        <v>19.411556598259715</v>
      </c>
      <c r="Q55" s="83">
        <f t="shared" si="11"/>
        <v>2339.3985366742213</v>
      </c>
      <c r="R55" s="113">
        <f t="shared" si="28"/>
        <v>1.5418503902164214E-05</v>
      </c>
      <c r="S55" s="62">
        <f t="shared" si="12"/>
        <v>0.036070025466428735</v>
      </c>
      <c r="T55" s="24"/>
      <c r="U55" s="54">
        <f t="shared" si="13"/>
        <v>5.512476473590646</v>
      </c>
      <c r="V55" s="55">
        <f t="shared" si="14"/>
        <v>4.736002666746734</v>
      </c>
      <c r="W55" s="55">
        <f t="shared" si="15"/>
        <v>3.9712430835248944</v>
      </c>
      <c r="X55" s="55">
        <f t="shared" si="16"/>
        <v>3.2265380795717866</v>
      </c>
      <c r="Y55" s="56">
        <f t="shared" si="17"/>
        <v>2.5197321903090417</v>
      </c>
      <c r="Z55" s="103">
        <f t="shared" si="18"/>
        <v>812.8320857178213</v>
      </c>
      <c r="AA55" s="103">
        <f t="shared" si="19"/>
        <v>797.6188665360149</v>
      </c>
      <c r="AB55" s="103">
        <f t="shared" si="20"/>
        <v>763.219392320155</v>
      </c>
      <c r="AC55" s="103">
        <f t="shared" si="21"/>
        <v>710.628732904205</v>
      </c>
      <c r="AD55" s="103">
        <f t="shared" si="22"/>
        <v>642.2443731749784</v>
      </c>
      <c r="AE55" s="51">
        <f t="shared" si="23"/>
        <v>33.509843952306035</v>
      </c>
      <c r="AF55" s="52">
        <f t="shared" si="24"/>
        <v>25.172000203240213</v>
      </c>
      <c r="AG55" s="52">
        <f t="shared" si="25"/>
        <v>18.11949817094365</v>
      </c>
      <c r="AH55" s="52">
        <f t="shared" si="26"/>
        <v>12.357807898055446</v>
      </c>
      <c r="AI55" s="53">
        <f t="shared" si="27"/>
        <v>7.898632766753239</v>
      </c>
      <c r="AJ55" s="24"/>
      <c r="BY55"/>
    </row>
    <row r="56" spans="1:77" ht="16.5">
      <c r="A56" s="97">
        <v>14</v>
      </c>
      <c r="B56" s="4">
        <v>-3.7020515869156476</v>
      </c>
      <c r="C56" s="11">
        <v>263.6692436575575</v>
      </c>
      <c r="D56" s="4">
        <v>-1.481646398790947</v>
      </c>
      <c r="E56" s="4">
        <f t="shared" si="1"/>
        <v>3.9875383387793084</v>
      </c>
      <c r="F56" s="143">
        <f t="shared" si="2"/>
        <v>0.6170085978192746</v>
      </c>
      <c r="G56" s="58">
        <f t="shared" si="29"/>
        <v>43.94487394292625</v>
      </c>
      <c r="H56" s="60">
        <f t="shared" si="30"/>
        <v>0.24694106646515787</v>
      </c>
      <c r="I56" s="60">
        <f t="shared" si="31"/>
        <v>0.6645897231298847</v>
      </c>
      <c r="J56" s="41">
        <f t="shared" si="4"/>
        <v>3.987538338779308</v>
      </c>
      <c r="K56" s="18">
        <f t="shared" si="5"/>
        <v>159.2535029736934</v>
      </c>
      <c r="L56" s="18">
        <f t="shared" si="6"/>
        <v>1031.1027633224255</v>
      </c>
      <c r="M56" s="15">
        <f t="shared" si="7"/>
        <v>0.7408234776363769</v>
      </c>
      <c r="N56" s="18">
        <f t="shared" si="8"/>
        <v>369.2439703556972</v>
      </c>
      <c r="O56" s="18">
        <f t="shared" si="9"/>
        <v>746.9280699597454</v>
      </c>
      <c r="P56" s="11">
        <f t="shared" si="10"/>
        <v>19.55256122500712</v>
      </c>
      <c r="Q56" s="83">
        <f t="shared" si="11"/>
        <v>2326.821691314205</v>
      </c>
      <c r="R56" s="113">
        <f t="shared" si="28"/>
        <v>1.5418503902164214E-05</v>
      </c>
      <c r="S56" s="62">
        <f t="shared" si="12"/>
        <v>0.03587610932716841</v>
      </c>
      <c r="T56" s="24"/>
      <c r="U56" s="54">
        <f t="shared" si="13"/>
        <v>5.516709461473636</v>
      </c>
      <c r="V56" s="55">
        <f t="shared" si="14"/>
        <v>4.745277884631664</v>
      </c>
      <c r="W56" s="55">
        <f t="shared" si="15"/>
        <v>3.987538338779308</v>
      </c>
      <c r="X56" s="55">
        <f t="shared" si="16"/>
        <v>3.25307280657753</v>
      </c>
      <c r="Y56" s="56">
        <f t="shared" si="17"/>
        <v>2.561976628962967</v>
      </c>
      <c r="Z56" s="103">
        <f t="shared" si="18"/>
        <v>812.861281660854</v>
      </c>
      <c r="AA56" s="103">
        <f t="shared" si="19"/>
        <v>797.9169444399458</v>
      </c>
      <c r="AB56" s="103">
        <f t="shared" si="20"/>
        <v>764.1567094304045</v>
      </c>
      <c r="AC56" s="103">
        <f t="shared" si="21"/>
        <v>712.8366065675417</v>
      </c>
      <c r="AD56" s="103">
        <f t="shared" si="22"/>
        <v>646.8688076999804</v>
      </c>
      <c r="AE56" s="51">
        <f t="shared" si="23"/>
        <v>33.55854926235907</v>
      </c>
      <c r="AF56" s="52">
        <f t="shared" si="24"/>
        <v>25.264597801167085</v>
      </c>
      <c r="AG56" s="52">
        <f t="shared" si="25"/>
        <v>18.25777207794279</v>
      </c>
      <c r="AH56" s="52">
        <f t="shared" si="26"/>
        <v>12.54435645943778</v>
      </c>
      <c r="AI56" s="53">
        <f t="shared" si="27"/>
        <v>8.137530524128888</v>
      </c>
      <c r="AJ56" s="24"/>
      <c r="BY56"/>
    </row>
    <row r="57" spans="1:77" ht="16.5">
      <c r="A57" s="97">
        <v>15</v>
      </c>
      <c r="B57" s="4">
        <v>-3.6712632223541757</v>
      </c>
      <c r="C57" s="11">
        <v>263.4356077556752</v>
      </c>
      <c r="D57" s="4">
        <v>-1.597122323990305</v>
      </c>
      <c r="E57" s="4">
        <f t="shared" si="1"/>
        <v>4.003620032620298</v>
      </c>
      <c r="F57" s="143">
        <f t="shared" si="2"/>
        <v>0.6118772037256959</v>
      </c>
      <c r="G57" s="58">
        <f t="shared" si="29"/>
        <v>43.905934625945875</v>
      </c>
      <c r="H57" s="60">
        <f t="shared" si="30"/>
        <v>0.2661870539983841</v>
      </c>
      <c r="I57" s="60">
        <f t="shared" si="31"/>
        <v>0.6672700054367164</v>
      </c>
      <c r="J57" s="41">
        <f t="shared" si="4"/>
        <v>4.003620032620298</v>
      </c>
      <c r="K57" s="18">
        <f t="shared" si="5"/>
        <v>156.61563254888713</v>
      </c>
      <c r="L57" s="18">
        <f t="shared" si="6"/>
        <v>1014.3190057760748</v>
      </c>
      <c r="M57" s="15">
        <f t="shared" si="7"/>
        <v>0.8607994046041456</v>
      </c>
      <c r="N57" s="18">
        <f t="shared" si="8"/>
        <v>371.7441849217933</v>
      </c>
      <c r="O57" s="18">
        <f t="shared" si="9"/>
        <v>748.5943212072559</v>
      </c>
      <c r="P57" s="11">
        <f t="shared" si="10"/>
        <v>19.68959018449126</v>
      </c>
      <c r="Q57" s="83">
        <f t="shared" si="11"/>
        <v>2311.823534043107</v>
      </c>
      <c r="R57" s="113">
        <f t="shared" si="28"/>
        <v>1.5418503902164214E-05</v>
      </c>
      <c r="S57" s="62">
        <f t="shared" si="12"/>
        <v>0.03564486018075871</v>
      </c>
      <c r="T57" s="24"/>
      <c r="U57" s="54">
        <f t="shared" si="13"/>
        <v>5.5179927758783265</v>
      </c>
      <c r="V57" s="55">
        <f t="shared" si="14"/>
        <v>4.752909540725818</v>
      </c>
      <c r="W57" s="55">
        <f t="shared" si="15"/>
        <v>4.003620032620298</v>
      </c>
      <c r="X57" s="55">
        <f t="shared" si="16"/>
        <v>3.2809628258292682</v>
      </c>
      <c r="Y57" s="56">
        <f t="shared" si="17"/>
        <v>2.6071785897685547</v>
      </c>
      <c r="Z57" s="103">
        <f t="shared" si="18"/>
        <v>812.8700184301282</v>
      </c>
      <c r="AA57" s="103">
        <f t="shared" si="19"/>
        <v>798.1600804049062</v>
      </c>
      <c r="AB57" s="103">
        <f t="shared" si="20"/>
        <v>765.0729236991888</v>
      </c>
      <c r="AC57" s="103">
        <f t="shared" si="21"/>
        <v>715.1301084432165</v>
      </c>
      <c r="AD57" s="103">
        <f t="shared" si="22"/>
        <v>651.7384750588399</v>
      </c>
      <c r="AE57" s="51">
        <f t="shared" si="23"/>
        <v>33.57332220940587</v>
      </c>
      <c r="AF57" s="52">
        <f t="shared" si="24"/>
        <v>25.340914107262627</v>
      </c>
      <c r="AG57" s="52">
        <f t="shared" si="25"/>
        <v>18.394746032893497</v>
      </c>
      <c r="AH57" s="52">
        <f t="shared" si="26"/>
        <v>12.74192649172699</v>
      </c>
      <c r="AI57" s="53">
        <f t="shared" si="27"/>
        <v>8.397042081167314</v>
      </c>
      <c r="AJ57" s="24"/>
      <c r="BY57"/>
    </row>
    <row r="58" spans="1:77" ht="16.5">
      <c r="A58" s="97">
        <v>16</v>
      </c>
      <c r="B58" s="4">
        <v>-3.640030576772361</v>
      </c>
      <c r="C58" s="11">
        <v>263.0157739667392</v>
      </c>
      <c r="D58" s="4">
        <v>-1.7101575321874196</v>
      </c>
      <c r="E58" s="4">
        <f t="shared" si="1"/>
        <v>4.02174854817343</v>
      </c>
      <c r="F58" s="143">
        <f t="shared" si="2"/>
        <v>0.6066717627953935</v>
      </c>
      <c r="G58" s="58">
        <f t="shared" si="29"/>
        <v>43.835962327789865</v>
      </c>
      <c r="H58" s="60">
        <f t="shared" si="30"/>
        <v>0.28502625536456994</v>
      </c>
      <c r="I58" s="60">
        <f t="shared" si="31"/>
        <v>0.6702914246955716</v>
      </c>
      <c r="J58" s="41">
        <f t="shared" si="4"/>
        <v>4.02174854817343</v>
      </c>
      <c r="K58" s="18">
        <f t="shared" si="5"/>
        <v>153.9622059974904</v>
      </c>
      <c r="L58" s="18">
        <f t="shared" si="6"/>
        <v>997.4083664833987</v>
      </c>
      <c r="M58" s="15">
        <f t="shared" si="7"/>
        <v>0.9869560934814599</v>
      </c>
      <c r="N58" s="18">
        <f t="shared" si="8"/>
        <v>374.56928234261824</v>
      </c>
      <c r="O58" s="18">
        <f t="shared" si="9"/>
        <v>750.3888730989742</v>
      </c>
      <c r="P58" s="11">
        <f t="shared" si="10"/>
        <v>19.842834147221637</v>
      </c>
      <c r="Q58" s="83">
        <f t="shared" si="11"/>
        <v>2297.158518163185</v>
      </c>
      <c r="R58" s="113">
        <f t="shared" si="28"/>
        <v>1.5418503902164214E-05</v>
      </c>
      <c r="S58" s="62">
        <f t="shared" si="12"/>
        <v>0.03541874757618883</v>
      </c>
      <c r="T58" s="24"/>
      <c r="U58" s="54">
        <f t="shared" si="13"/>
        <v>5.519617994106458</v>
      </c>
      <c r="V58" s="55">
        <f t="shared" si="14"/>
        <v>4.761714776327854</v>
      </c>
      <c r="W58" s="55">
        <f t="shared" si="15"/>
        <v>4.02174854817343</v>
      </c>
      <c r="X58" s="55">
        <f t="shared" si="16"/>
        <v>3.311764502764651</v>
      </c>
      <c r="Y58" s="56">
        <f t="shared" si="17"/>
        <v>2.655917133912452</v>
      </c>
      <c r="Z58" s="103">
        <f t="shared" si="18"/>
        <v>812.8810063776718</v>
      </c>
      <c r="AA58" s="103">
        <f t="shared" si="19"/>
        <v>798.4382247564288</v>
      </c>
      <c r="AB58" s="103">
        <f t="shared" si="20"/>
        <v>766.0952557028255</v>
      </c>
      <c r="AC58" s="103">
        <f t="shared" si="21"/>
        <v>717.6308150722979</v>
      </c>
      <c r="AD58" s="103">
        <f t="shared" si="22"/>
        <v>656.8990635856464</v>
      </c>
      <c r="AE58" s="51">
        <f t="shared" si="23"/>
        <v>33.59203565216092</v>
      </c>
      <c r="AF58" s="52">
        <f t="shared" si="24"/>
        <v>25.429108552226307</v>
      </c>
      <c r="AG58" s="52">
        <f t="shared" si="25"/>
        <v>18.54976367363406</v>
      </c>
      <c r="AH58" s="52">
        <f t="shared" si="26"/>
        <v>12.961900885737663</v>
      </c>
      <c r="AI58" s="53">
        <f t="shared" si="27"/>
        <v>8.68136197234924</v>
      </c>
      <c r="AJ58" s="24"/>
      <c r="BY58"/>
    </row>
    <row r="59" spans="1:77" ht="16.5">
      <c r="A59" s="97">
        <v>17</v>
      </c>
      <c r="B59" s="4">
        <v>-3.6017598680124934</v>
      </c>
      <c r="C59" s="11">
        <v>263.17342299251334</v>
      </c>
      <c r="D59" s="4">
        <v>-1.824839399169398</v>
      </c>
      <c r="E59" s="4">
        <f t="shared" si="1"/>
        <v>4.037661820854528</v>
      </c>
      <c r="F59" s="143">
        <f t="shared" si="2"/>
        <v>0.6002933113354155</v>
      </c>
      <c r="G59" s="58">
        <f t="shared" si="29"/>
        <v>43.8622371654189</v>
      </c>
      <c r="H59" s="60">
        <f t="shared" si="30"/>
        <v>0.3041398998615663</v>
      </c>
      <c r="I59" s="60">
        <f t="shared" si="31"/>
        <v>0.6729436368090881</v>
      </c>
      <c r="J59" s="41">
        <f t="shared" si="4"/>
        <v>4.037661820854528</v>
      </c>
      <c r="K59" s="18">
        <f t="shared" si="5"/>
        <v>150.7417562976509</v>
      </c>
      <c r="L59" s="18">
        <f t="shared" si="6"/>
        <v>976.9848943595717</v>
      </c>
      <c r="M59" s="15">
        <f t="shared" si="7"/>
        <v>1.1237634317424345</v>
      </c>
      <c r="N59" s="18">
        <f t="shared" si="8"/>
        <v>377.05496139429044</v>
      </c>
      <c r="O59" s="18">
        <f t="shared" si="9"/>
        <v>752.026887389027</v>
      </c>
      <c r="P59" s="11">
        <f t="shared" si="10"/>
        <v>19.98352338571013</v>
      </c>
      <c r="Q59" s="83">
        <f t="shared" si="11"/>
        <v>2277.915786257993</v>
      </c>
      <c r="R59" s="113">
        <f t="shared" si="28"/>
        <v>1.5418503902164214E-05</v>
      </c>
      <c r="S59" s="62">
        <f t="shared" si="12"/>
        <v>0.035122053439220334</v>
      </c>
      <c r="T59" s="24"/>
      <c r="U59" s="54">
        <f t="shared" si="13"/>
        <v>5.520996385390908</v>
      </c>
      <c r="V59" s="55">
        <f t="shared" si="14"/>
        <v>4.769160034516729</v>
      </c>
      <c r="W59" s="55">
        <f t="shared" si="15"/>
        <v>4.037661820854528</v>
      </c>
      <c r="X59" s="55">
        <f t="shared" si="16"/>
        <v>3.3398918727652798</v>
      </c>
      <c r="Y59" s="56">
        <f t="shared" si="17"/>
        <v>2.702106893030584</v>
      </c>
      <c r="Z59" s="103">
        <f t="shared" si="18"/>
        <v>812.8902585560103</v>
      </c>
      <c r="AA59" s="103">
        <f t="shared" si="19"/>
        <v>798.671419841975</v>
      </c>
      <c r="AB59" s="103">
        <f t="shared" si="20"/>
        <v>766.9835029405965</v>
      </c>
      <c r="AC59" s="103">
        <f t="shared" si="21"/>
        <v>719.8849337563972</v>
      </c>
      <c r="AD59" s="103">
        <f t="shared" si="22"/>
        <v>661.7043218501564</v>
      </c>
      <c r="AE59" s="51">
        <f t="shared" si="23"/>
        <v>33.60791109919154</v>
      </c>
      <c r="AF59" s="52">
        <f t="shared" si="24"/>
        <v>25.503800303796595</v>
      </c>
      <c r="AG59" s="52">
        <f t="shared" si="25"/>
        <v>18.686371615418224</v>
      </c>
      <c r="AH59" s="52">
        <f t="shared" si="26"/>
        <v>13.164406982474478</v>
      </c>
      <c r="AI59" s="53">
        <f t="shared" si="27"/>
        <v>8.955126927669808</v>
      </c>
      <c r="AJ59" s="24"/>
      <c r="BY59"/>
    </row>
    <row r="60" spans="1:77" ht="16.5">
      <c r="A60" s="97">
        <v>18</v>
      </c>
      <c r="B60" s="4">
        <v>-3.566116754235953</v>
      </c>
      <c r="C60" s="11">
        <v>264.320601002243</v>
      </c>
      <c r="D60" s="4">
        <v>-1.939372403251443</v>
      </c>
      <c r="E60" s="4">
        <f t="shared" si="1"/>
        <v>4.059353892349821</v>
      </c>
      <c r="F60" s="143">
        <f t="shared" si="2"/>
        <v>0.5943527923726588</v>
      </c>
      <c r="G60" s="58">
        <f t="shared" si="29"/>
        <v>44.053433500373835</v>
      </c>
      <c r="H60" s="60">
        <f t="shared" si="30"/>
        <v>0.3232287338752404</v>
      </c>
      <c r="I60" s="60">
        <f t="shared" si="31"/>
        <v>0.6765589820583036</v>
      </c>
      <c r="J60" s="41">
        <f t="shared" si="4"/>
        <v>4.059353892349821</v>
      </c>
      <c r="K60" s="18">
        <f t="shared" si="5"/>
        <v>147.77302958817563</v>
      </c>
      <c r="L60" s="18">
        <f t="shared" si="6"/>
        <v>958.3096538546154</v>
      </c>
      <c r="M60" s="15">
        <f t="shared" si="7"/>
        <v>1.269252479604364</v>
      </c>
      <c r="N60" s="18">
        <f t="shared" si="8"/>
        <v>380.4519934527854</v>
      </c>
      <c r="O60" s="18">
        <f t="shared" si="9"/>
        <v>753.8676532181358</v>
      </c>
      <c r="P60" s="11">
        <f t="shared" si="10"/>
        <v>20.184416793204456</v>
      </c>
      <c r="Q60" s="83">
        <f t="shared" si="11"/>
        <v>2261.855999386521</v>
      </c>
      <c r="R60" s="113">
        <f t="shared" si="28"/>
        <v>1.5418503902164214E-05</v>
      </c>
      <c r="S60" s="62">
        <f t="shared" si="12"/>
        <v>0.03487443555267461</v>
      </c>
      <c r="T60" s="24"/>
      <c r="U60" s="54">
        <f t="shared" si="13"/>
        <v>5.533081020728833</v>
      </c>
      <c r="V60" s="55">
        <f t="shared" si="14"/>
        <v>4.7847513893187905</v>
      </c>
      <c r="W60" s="55">
        <f t="shared" si="15"/>
        <v>4.059353892349821</v>
      </c>
      <c r="X60" s="55">
        <f t="shared" si="16"/>
        <v>3.371722123662071</v>
      </c>
      <c r="Y60" s="56">
        <f t="shared" si="17"/>
        <v>2.750329802979628</v>
      </c>
      <c r="Z60" s="103">
        <f t="shared" si="18"/>
        <v>812.968741762894</v>
      </c>
      <c r="AA60" s="103">
        <f t="shared" si="19"/>
        <v>799.1538565295405</v>
      </c>
      <c r="AB60" s="103">
        <f t="shared" si="20"/>
        <v>768.1805316021677</v>
      </c>
      <c r="AC60" s="103">
        <f t="shared" si="21"/>
        <v>722.4019690040018</v>
      </c>
      <c r="AD60" s="103">
        <f t="shared" si="22"/>
        <v>666.6331671920753</v>
      </c>
      <c r="AE60" s="51">
        <f t="shared" si="23"/>
        <v>33.74725441267253</v>
      </c>
      <c r="AF60" s="52">
        <f t="shared" si="24"/>
        <v>25.66056805050286</v>
      </c>
      <c r="AG60" s="52">
        <f t="shared" si="25"/>
        <v>18.8733903253878</v>
      </c>
      <c r="AH60" s="52">
        <f t="shared" si="26"/>
        <v>13.395449886108471</v>
      </c>
      <c r="AI60" s="53">
        <f t="shared" si="27"/>
        <v>9.245421291350613</v>
      </c>
      <c r="AJ60" s="24"/>
      <c r="BY60"/>
    </row>
    <row r="61" spans="1:77" ht="16.5">
      <c r="A61" s="97">
        <v>19</v>
      </c>
      <c r="B61" s="4">
        <v>-3.5238632241710928</v>
      </c>
      <c r="C61" s="11">
        <v>264.3600479795125</v>
      </c>
      <c r="D61" s="4">
        <v>-2.050431858611276</v>
      </c>
      <c r="E61" s="4">
        <f t="shared" si="1"/>
        <v>4.076994337679853</v>
      </c>
      <c r="F61" s="143">
        <f t="shared" si="2"/>
        <v>0.5873105373618488</v>
      </c>
      <c r="G61" s="58">
        <f t="shared" si="29"/>
        <v>44.06000799658542</v>
      </c>
      <c r="H61" s="60">
        <f t="shared" si="30"/>
        <v>0.3417386431018793</v>
      </c>
      <c r="I61" s="60">
        <f t="shared" si="31"/>
        <v>0.6794990562799755</v>
      </c>
      <c r="J61" s="41">
        <f t="shared" si="4"/>
        <v>4.076994337679853</v>
      </c>
      <c r="K61" s="18">
        <f t="shared" si="5"/>
        <v>144.29196510555184</v>
      </c>
      <c r="L61" s="18">
        <f t="shared" si="6"/>
        <v>936.213647506889</v>
      </c>
      <c r="M61" s="15">
        <f t="shared" si="7"/>
        <v>1.4187839923524352</v>
      </c>
      <c r="N61" s="18">
        <f t="shared" si="8"/>
        <v>383.22189574567517</v>
      </c>
      <c r="O61" s="18">
        <f t="shared" si="9"/>
        <v>755.6048443225176</v>
      </c>
      <c r="P61" s="11">
        <f t="shared" si="10"/>
        <v>20.340156760799196</v>
      </c>
      <c r="Q61" s="83">
        <f t="shared" si="11"/>
        <v>2241.0912934337853</v>
      </c>
      <c r="R61" s="113">
        <f t="shared" si="28"/>
        <v>1.5418503902164214E-05</v>
      </c>
      <c r="S61" s="62">
        <f t="shared" si="12"/>
        <v>0.03455427485291506</v>
      </c>
      <c r="T61" s="24"/>
      <c r="U61" s="54">
        <f t="shared" si="13"/>
        <v>5.533934792946031</v>
      </c>
      <c r="V61" s="55">
        <f t="shared" si="14"/>
        <v>4.792717365719872</v>
      </c>
      <c r="W61" s="55">
        <f t="shared" si="15"/>
        <v>4.076994337679853</v>
      </c>
      <c r="X61" s="55">
        <f t="shared" si="16"/>
        <v>3.402890468113965</v>
      </c>
      <c r="Y61" s="56">
        <f t="shared" si="17"/>
        <v>2.800621694052007</v>
      </c>
      <c r="Z61" s="103">
        <f t="shared" si="18"/>
        <v>812.974107829835</v>
      </c>
      <c r="AA61" s="103">
        <f t="shared" si="19"/>
        <v>799.3972602227543</v>
      </c>
      <c r="AB61" s="103">
        <f t="shared" si="20"/>
        <v>769.1422703194464</v>
      </c>
      <c r="AC61" s="103">
        <f t="shared" si="21"/>
        <v>724.8319532073418</v>
      </c>
      <c r="AD61" s="103">
        <f t="shared" si="22"/>
        <v>671.6786300332108</v>
      </c>
      <c r="AE61" s="51">
        <f t="shared" si="23"/>
        <v>33.7571098012137</v>
      </c>
      <c r="AF61" s="52">
        <f t="shared" si="24"/>
        <v>25.740848857069995</v>
      </c>
      <c r="AG61" s="52">
        <f t="shared" si="25"/>
        <v>19.026160432127742</v>
      </c>
      <c r="AH61" s="52">
        <f t="shared" si="26"/>
        <v>13.623619989183297</v>
      </c>
      <c r="AI61" s="53">
        <f t="shared" si="27"/>
        <v>9.553044724401259</v>
      </c>
      <c r="AJ61" s="24"/>
      <c r="BY61"/>
    </row>
    <row r="62" spans="1:77" ht="16.5">
      <c r="A62" s="97">
        <v>20</v>
      </c>
      <c r="B62" s="4">
        <v>-3.4728165035969756</v>
      </c>
      <c r="C62" s="11">
        <v>265.0003703788108</v>
      </c>
      <c r="D62" s="4">
        <v>-2.162115839912708</v>
      </c>
      <c r="E62" s="4">
        <f t="shared" si="1"/>
        <v>4.0908678019287</v>
      </c>
      <c r="F62" s="143">
        <f t="shared" si="2"/>
        <v>0.5788027505994959</v>
      </c>
      <c r="G62" s="58">
        <f t="shared" si="29"/>
        <v>44.16672839646847</v>
      </c>
      <c r="H62" s="60">
        <f t="shared" si="30"/>
        <v>0.36035263998545125</v>
      </c>
      <c r="I62" s="60">
        <f t="shared" si="31"/>
        <v>0.68181130032145</v>
      </c>
      <c r="J62" s="41">
        <f t="shared" si="4"/>
        <v>4.0908678019287</v>
      </c>
      <c r="K62" s="18">
        <f t="shared" si="5"/>
        <v>140.1418140643841</v>
      </c>
      <c r="L62" s="18">
        <f t="shared" si="6"/>
        <v>909.9608457317727</v>
      </c>
      <c r="M62" s="15">
        <f t="shared" si="7"/>
        <v>1.577551386340476</v>
      </c>
      <c r="N62" s="18">
        <f t="shared" si="8"/>
        <v>385.4049288579875</v>
      </c>
      <c r="O62" s="18">
        <f t="shared" si="9"/>
        <v>757.1208438376347</v>
      </c>
      <c r="P62" s="11">
        <f t="shared" si="10"/>
        <v>20.469882745423355</v>
      </c>
      <c r="Q62" s="83">
        <f t="shared" si="11"/>
        <v>2214.675866623543</v>
      </c>
      <c r="R62" s="113">
        <f t="shared" si="28"/>
        <v>1.5418503902164214E-05</v>
      </c>
      <c r="S62" s="62">
        <f t="shared" si="12"/>
        <v>0.03414698849156401</v>
      </c>
      <c r="T62" s="24"/>
      <c r="U62" s="54">
        <f t="shared" si="13"/>
        <v>5.532866095022787</v>
      </c>
      <c r="V62" s="55">
        <f t="shared" si="14"/>
        <v>4.797678315832567</v>
      </c>
      <c r="W62" s="55">
        <f t="shared" si="15"/>
        <v>4.0908678019287</v>
      </c>
      <c r="X62" s="55">
        <f t="shared" si="16"/>
        <v>3.4300224018792584</v>
      </c>
      <c r="Y62" s="56">
        <f t="shared" si="17"/>
        <v>2.847328596389923</v>
      </c>
      <c r="Z62" s="103">
        <f t="shared" si="18"/>
        <v>812.967387211494</v>
      </c>
      <c r="AA62" s="103">
        <f t="shared" si="19"/>
        <v>799.5477903978888</v>
      </c>
      <c r="AB62" s="103">
        <f t="shared" si="20"/>
        <v>769.8912647367349</v>
      </c>
      <c r="AC62" s="103">
        <f t="shared" si="21"/>
        <v>726.9193604786179</v>
      </c>
      <c r="AD62" s="103">
        <f t="shared" si="22"/>
        <v>676.2784163634376</v>
      </c>
      <c r="AE62" s="51">
        <f t="shared" si="23"/>
        <v>33.74477367673915</v>
      </c>
      <c r="AF62" s="52">
        <f t="shared" si="24"/>
        <v>25.790908212797795</v>
      </c>
      <c r="AG62" s="52">
        <f t="shared" si="25"/>
        <v>19.146737775543833</v>
      </c>
      <c r="AH62" s="52">
        <f t="shared" si="26"/>
        <v>13.823797398454575</v>
      </c>
      <c r="AI62" s="53">
        <f t="shared" si="27"/>
        <v>9.843196663581441</v>
      </c>
      <c r="AJ62" s="24"/>
      <c r="BY62"/>
    </row>
    <row r="63" spans="1:77" ht="16.5">
      <c r="A63" s="97">
        <v>21</v>
      </c>
      <c r="B63" s="4">
        <v>-3.4247840831767498</v>
      </c>
      <c r="C63" s="11">
        <v>266.0689096058721</v>
      </c>
      <c r="D63" s="4">
        <v>-2.2725679260601312</v>
      </c>
      <c r="E63" s="4">
        <f t="shared" si="1"/>
        <v>4.1101959801131205</v>
      </c>
      <c r="F63" s="143">
        <f t="shared" si="2"/>
        <v>0.5707973471961248</v>
      </c>
      <c r="G63" s="58">
        <f t="shared" si="29"/>
        <v>44.344818267645344</v>
      </c>
      <c r="H63" s="60">
        <f t="shared" si="30"/>
        <v>0.3787613210100219</v>
      </c>
      <c r="I63" s="60">
        <f t="shared" si="31"/>
        <v>0.6850326633521867</v>
      </c>
      <c r="J63" s="41">
        <f t="shared" si="4"/>
        <v>4.1101959801131205</v>
      </c>
      <c r="K63" s="18">
        <f t="shared" si="5"/>
        <v>136.2920281793646</v>
      </c>
      <c r="L63" s="18">
        <f t="shared" si="6"/>
        <v>885.6807608814761</v>
      </c>
      <c r="M63" s="15">
        <f t="shared" si="7"/>
        <v>1.7428473225786405</v>
      </c>
      <c r="N63" s="18">
        <f t="shared" si="8"/>
        <v>388.4530364810106</v>
      </c>
      <c r="O63" s="18">
        <f t="shared" si="9"/>
        <v>758.8636444740446</v>
      </c>
      <c r="P63" s="11">
        <f t="shared" si="10"/>
        <v>20.65189445231684</v>
      </c>
      <c r="Q63" s="83">
        <f t="shared" si="11"/>
        <v>2191.6842117907913</v>
      </c>
      <c r="R63" s="113">
        <f t="shared" si="28"/>
        <v>1.5418503902164214E-05</v>
      </c>
      <c r="S63" s="62">
        <f t="shared" si="12"/>
        <v>0.03379249157180802</v>
      </c>
      <c r="T63" s="24"/>
      <c r="U63" s="54">
        <f t="shared" si="13"/>
        <v>5.539082865396064</v>
      </c>
      <c r="V63" s="55">
        <f t="shared" si="14"/>
        <v>4.808958980502878</v>
      </c>
      <c r="W63" s="55">
        <f t="shared" si="15"/>
        <v>4.1101959801131205</v>
      </c>
      <c r="X63" s="55">
        <f t="shared" si="16"/>
        <v>3.461836585695606</v>
      </c>
      <c r="Y63" s="56">
        <f t="shared" si="17"/>
        <v>2.8979115116799097</v>
      </c>
      <c r="Z63" s="103">
        <f t="shared" si="18"/>
        <v>813.0059642595143</v>
      </c>
      <c r="AA63" s="103">
        <f t="shared" si="19"/>
        <v>799.88707003019</v>
      </c>
      <c r="AB63" s="103">
        <f t="shared" si="20"/>
        <v>770.9239334103207</v>
      </c>
      <c r="AC63" s="103">
        <f t="shared" si="21"/>
        <v>729.3340258236298</v>
      </c>
      <c r="AD63" s="103">
        <f t="shared" si="22"/>
        <v>681.1672288465678</v>
      </c>
      <c r="AE63" s="51">
        <f t="shared" si="23"/>
        <v>33.81656618207311</v>
      </c>
      <c r="AF63" s="52">
        <f t="shared" si="24"/>
        <v>25.904918024468454</v>
      </c>
      <c r="AG63" s="52">
        <f t="shared" si="25"/>
        <v>19.31535456069529</v>
      </c>
      <c r="AH63" s="52">
        <f t="shared" si="26"/>
        <v>14.06036500617931</v>
      </c>
      <c r="AI63" s="53">
        <f t="shared" si="27"/>
        <v>10.162268488168042</v>
      </c>
      <c r="AJ63" s="24"/>
      <c r="BY63"/>
    </row>
    <row r="64" spans="1:77" ht="16.5">
      <c r="A64" s="97">
        <v>22</v>
      </c>
      <c r="B64" s="4">
        <v>-3.3694970470507766</v>
      </c>
      <c r="C64" s="11">
        <v>268.12629665596774</v>
      </c>
      <c r="D64" s="4">
        <v>-2.3808539872059007</v>
      </c>
      <c r="E64" s="4">
        <f t="shared" si="1"/>
        <v>4.125769753449426</v>
      </c>
      <c r="F64" s="143">
        <f t="shared" si="2"/>
        <v>0.5615828411751295</v>
      </c>
      <c r="G64" s="58">
        <f t="shared" si="29"/>
        <v>44.68771610932795</v>
      </c>
      <c r="H64" s="60">
        <f t="shared" si="30"/>
        <v>0.3968089978676501</v>
      </c>
      <c r="I64" s="60">
        <f t="shared" si="31"/>
        <v>0.6876282922415711</v>
      </c>
      <c r="J64" s="41">
        <f t="shared" si="4"/>
        <v>4.125769753449426</v>
      </c>
      <c r="K64" s="18">
        <f t="shared" si="5"/>
        <v>131.9271625067392</v>
      </c>
      <c r="L64" s="18">
        <f t="shared" si="6"/>
        <v>858.2830191110692</v>
      </c>
      <c r="M64" s="15">
        <f t="shared" si="7"/>
        <v>1.912894953209314</v>
      </c>
      <c r="N64" s="18">
        <f t="shared" si="8"/>
        <v>390.9147671890991</v>
      </c>
      <c r="O64" s="18">
        <f t="shared" si="9"/>
        <v>760.3522678220892</v>
      </c>
      <c r="P64" s="11">
        <f t="shared" si="10"/>
        <v>20.81189605871011</v>
      </c>
      <c r="Q64" s="83">
        <f t="shared" si="11"/>
        <v>2164.2020076409162</v>
      </c>
      <c r="R64" s="113">
        <f t="shared" si="28"/>
        <v>1.5418503902164214E-05</v>
      </c>
      <c r="S64" s="62">
        <f t="shared" si="12"/>
        <v>0.033368757099883094</v>
      </c>
      <c r="T64" s="24"/>
      <c r="U64" s="54">
        <f t="shared" si="13"/>
        <v>5.545780502743425</v>
      </c>
      <c r="V64" s="55">
        <f t="shared" si="14"/>
        <v>4.818409560001042</v>
      </c>
      <c r="W64" s="55">
        <f t="shared" si="15"/>
        <v>4.125769753449426</v>
      </c>
      <c r="X64" s="55">
        <f t="shared" si="16"/>
        <v>3.488609679559357</v>
      </c>
      <c r="Y64" s="56">
        <f t="shared" si="17"/>
        <v>2.9431845000646377</v>
      </c>
      <c r="Z64" s="103">
        <f t="shared" si="18"/>
        <v>813.0461260127797</v>
      </c>
      <c r="AA64" s="103">
        <f t="shared" si="19"/>
        <v>800.1680899236419</v>
      </c>
      <c r="AB64" s="103">
        <f t="shared" si="20"/>
        <v>771.746859869195</v>
      </c>
      <c r="AC64" s="103">
        <f t="shared" si="21"/>
        <v>731.3385652034186</v>
      </c>
      <c r="AD64" s="103">
        <f t="shared" si="22"/>
        <v>685.4616981014108</v>
      </c>
      <c r="AE64" s="51">
        <f t="shared" si="23"/>
        <v>33.893996928158714</v>
      </c>
      <c r="AF64" s="52">
        <f t="shared" si="24"/>
        <v>26.00062453666863</v>
      </c>
      <c r="AG64" s="52">
        <f t="shared" si="25"/>
        <v>19.45175309121304</v>
      </c>
      <c r="AH64" s="52">
        <f t="shared" si="26"/>
        <v>14.26099060950773</v>
      </c>
      <c r="AI64" s="53">
        <f t="shared" si="27"/>
        <v>10.452115128002433</v>
      </c>
      <c r="AJ64" s="24"/>
      <c r="BY64"/>
    </row>
    <row r="65" spans="1:77" ht="16.5">
      <c r="A65" s="97">
        <v>23</v>
      </c>
      <c r="B65" s="4">
        <v>-3.3099181316683417</v>
      </c>
      <c r="C65" s="11">
        <v>270.21249169600577</v>
      </c>
      <c r="D65" s="4">
        <v>-2.486364489840012</v>
      </c>
      <c r="E65" s="4">
        <f t="shared" si="1"/>
        <v>4.13975439062322</v>
      </c>
      <c r="F65" s="143">
        <f t="shared" si="2"/>
        <v>0.5516530219447237</v>
      </c>
      <c r="G65" s="58">
        <f t="shared" si="29"/>
        <v>45.03541528266763</v>
      </c>
      <c r="H65" s="60">
        <f t="shared" si="30"/>
        <v>0.414394081640002</v>
      </c>
      <c r="I65" s="60">
        <f t="shared" si="31"/>
        <v>0.68995906510387</v>
      </c>
      <c r="J65" s="41">
        <f t="shared" si="4"/>
        <v>4.13975439062322</v>
      </c>
      <c r="K65" s="18">
        <f t="shared" si="5"/>
        <v>127.30297864803691</v>
      </c>
      <c r="L65" s="18">
        <f t="shared" si="6"/>
        <v>829.2457160461425</v>
      </c>
      <c r="M65" s="15">
        <f t="shared" si="7"/>
        <v>2.0861963769634286</v>
      </c>
      <c r="N65" s="18">
        <f t="shared" si="8"/>
        <v>393.1296259285886</v>
      </c>
      <c r="O65" s="18">
        <f t="shared" si="9"/>
        <v>761.7735135220399</v>
      </c>
      <c r="P65" s="11">
        <f t="shared" si="10"/>
        <v>20.958942776964896</v>
      </c>
      <c r="Q65" s="83">
        <f t="shared" si="11"/>
        <v>2134.496973298736</v>
      </c>
      <c r="R65" s="113">
        <f t="shared" si="28"/>
        <v>1.5418503902164214E-05</v>
      </c>
      <c r="S65" s="62">
        <f t="shared" si="12"/>
        <v>0.032910749911964264</v>
      </c>
      <c r="T65" s="24"/>
      <c r="U65" s="54">
        <f t="shared" si="13"/>
        <v>5.549986758257297</v>
      </c>
      <c r="V65" s="55">
        <f t="shared" si="14"/>
        <v>4.8257338919425115</v>
      </c>
      <c r="W65" s="55">
        <f t="shared" si="15"/>
        <v>4.13975439062322</v>
      </c>
      <c r="X65" s="55">
        <f t="shared" si="16"/>
        <v>3.5145311882747863</v>
      </c>
      <c r="Y65" s="56">
        <f t="shared" si="17"/>
        <v>2.98844387129129</v>
      </c>
      <c r="Z65" s="103">
        <f t="shared" si="18"/>
        <v>813.0706065546759</v>
      </c>
      <c r="AA65" s="103">
        <f t="shared" si="19"/>
        <v>800.3838669277977</v>
      </c>
      <c r="AB65" s="103">
        <f t="shared" si="20"/>
        <v>772.4788613554522</v>
      </c>
      <c r="AC65" s="103">
        <f t="shared" si="21"/>
        <v>733.2554431903518</v>
      </c>
      <c r="AD65" s="103">
        <f t="shared" si="22"/>
        <v>689.6787895819222</v>
      </c>
      <c r="AE65" s="51">
        <f t="shared" si="23"/>
        <v>33.94267016724407</v>
      </c>
      <c r="AF65" s="52">
        <f t="shared" si="24"/>
        <v>26.074919300789336</v>
      </c>
      <c r="AG65" s="52">
        <f t="shared" si="25"/>
        <v>19.574640276210975</v>
      </c>
      <c r="AH65" s="52">
        <f t="shared" si="26"/>
        <v>14.45657858071683</v>
      </c>
      <c r="AI65" s="53">
        <f t="shared" si="27"/>
        <v>10.74590555986326</v>
      </c>
      <c r="AJ65" s="24"/>
      <c r="BY65"/>
    </row>
    <row r="66" spans="1:77" ht="16.5">
      <c r="A66" s="97">
        <v>24</v>
      </c>
      <c r="B66" s="4">
        <v>-3.244705516921435</v>
      </c>
      <c r="C66" s="11">
        <v>272.512009503866</v>
      </c>
      <c r="D66" s="4">
        <v>-2.5889469307652457</v>
      </c>
      <c r="E66" s="4">
        <f t="shared" si="1"/>
        <v>4.150995073697292</v>
      </c>
      <c r="F66" s="143">
        <f t="shared" si="2"/>
        <v>0.5407842528202391</v>
      </c>
      <c r="G66" s="58">
        <f t="shared" si="29"/>
        <v>45.41866825064434</v>
      </c>
      <c r="H66" s="60">
        <f t="shared" si="30"/>
        <v>0.43149115512754094</v>
      </c>
      <c r="I66" s="60">
        <f t="shared" si="31"/>
        <v>0.691832512282882</v>
      </c>
      <c r="J66" s="41">
        <f t="shared" si="4"/>
        <v>4.150995073697292</v>
      </c>
      <c r="K66" s="18">
        <f t="shared" si="5"/>
        <v>122.33610129649844</v>
      </c>
      <c r="L66" s="18">
        <f t="shared" si="6"/>
        <v>798.0684648370086</v>
      </c>
      <c r="M66" s="15">
        <f t="shared" si="7"/>
        <v>2.2618921536174215</v>
      </c>
      <c r="N66" s="18">
        <f t="shared" si="8"/>
        <v>394.9128577697693</v>
      </c>
      <c r="O66" s="18">
        <f t="shared" si="9"/>
        <v>763.0667037824708</v>
      </c>
      <c r="P66" s="11">
        <f t="shared" si="10"/>
        <v>21.08466716923339</v>
      </c>
      <c r="Q66" s="83">
        <f t="shared" si="11"/>
        <v>2101.7306870085977</v>
      </c>
      <c r="R66" s="113">
        <f t="shared" si="28"/>
        <v>1.5418503902164214E-05</v>
      </c>
      <c r="S66" s="62">
        <f t="shared" si="12"/>
        <v>0.03240554279894034</v>
      </c>
      <c r="T66" s="24"/>
      <c r="U66" s="54">
        <f t="shared" si="13"/>
        <v>5.551392964276201</v>
      </c>
      <c r="V66" s="55">
        <f t="shared" si="14"/>
        <v>4.83016029389042</v>
      </c>
      <c r="W66" s="55">
        <f t="shared" si="15"/>
        <v>4.150995073697292</v>
      </c>
      <c r="X66" s="55">
        <f t="shared" si="16"/>
        <v>3.5382055841013695</v>
      </c>
      <c r="Y66" s="56">
        <f t="shared" si="17"/>
        <v>3.0323034850087764</v>
      </c>
      <c r="Z66" s="103">
        <f t="shared" si="18"/>
        <v>813.0786630669046</v>
      </c>
      <c r="AA66" s="103">
        <f t="shared" si="19"/>
        <v>800.5134161819179</v>
      </c>
      <c r="AB66" s="103">
        <f t="shared" si="20"/>
        <v>773.0624680394595</v>
      </c>
      <c r="AC66" s="103">
        <f t="shared" si="21"/>
        <v>734.9856446847018</v>
      </c>
      <c r="AD66" s="103">
        <f t="shared" si="22"/>
        <v>693.6933269393693</v>
      </c>
      <c r="AE66" s="51">
        <f t="shared" si="23"/>
        <v>33.958950029456794</v>
      </c>
      <c r="AF66" s="52">
        <f t="shared" si="24"/>
        <v>26.119869922285083</v>
      </c>
      <c r="AG66" s="52">
        <f t="shared" si="25"/>
        <v>19.673694467005063</v>
      </c>
      <c r="AH66" s="52">
        <f t="shared" si="26"/>
        <v>14.636366308742243</v>
      </c>
      <c r="AI66" s="53">
        <f t="shared" si="27"/>
        <v>11.034455118677776</v>
      </c>
      <c r="AJ66" s="24"/>
      <c r="BY66"/>
    </row>
    <row r="67" spans="1:77" ht="16.5">
      <c r="A67" s="97">
        <v>25</v>
      </c>
      <c r="B67" s="4">
        <v>-3.176386618340704</v>
      </c>
      <c r="C67" s="11">
        <v>276.26258343058134</v>
      </c>
      <c r="D67" s="4">
        <v>-2.6881395134157433</v>
      </c>
      <c r="E67" s="4">
        <f t="shared" si="1"/>
        <v>4.161192856953511</v>
      </c>
      <c r="F67" s="143">
        <f t="shared" si="2"/>
        <v>0.5293977697234507</v>
      </c>
      <c r="G67" s="58">
        <f t="shared" si="29"/>
        <v>46.043763905096895</v>
      </c>
      <c r="H67" s="60">
        <f t="shared" si="30"/>
        <v>0.4480232522359572</v>
      </c>
      <c r="I67" s="60">
        <f t="shared" si="31"/>
        <v>0.6935321428255851</v>
      </c>
      <c r="J67" s="41">
        <f t="shared" si="4"/>
        <v>4.161192856953511</v>
      </c>
      <c r="K67" s="18">
        <f t="shared" si="5"/>
        <v>117.23864138191529</v>
      </c>
      <c r="L67" s="18">
        <f t="shared" si="6"/>
        <v>766.2948448996336</v>
      </c>
      <c r="M67" s="15">
        <f t="shared" si="7"/>
        <v>2.4385361998263244</v>
      </c>
      <c r="N67" s="18">
        <f t="shared" si="8"/>
        <v>396.5329154102847</v>
      </c>
      <c r="O67" s="18">
        <f t="shared" si="9"/>
        <v>764.2317264224623</v>
      </c>
      <c r="P67" s="11">
        <f t="shared" si="10"/>
        <v>21.216947675354838</v>
      </c>
      <c r="Q67" s="83">
        <f t="shared" si="11"/>
        <v>2067.953611989477</v>
      </c>
      <c r="R67" s="113">
        <f t="shared" si="28"/>
        <v>1.5418503902164214E-05</v>
      </c>
      <c r="S67" s="62">
        <f t="shared" si="12"/>
        <v>0.03188475083595433</v>
      </c>
      <c r="T67" s="24"/>
      <c r="U67" s="54">
        <f t="shared" si="13"/>
        <v>5.558568282295476</v>
      </c>
      <c r="V67" s="55">
        <f t="shared" si="14"/>
        <v>4.8366784164334025</v>
      </c>
      <c r="W67" s="55">
        <f t="shared" si="15"/>
        <v>4.161192856953511</v>
      </c>
      <c r="X67" s="55">
        <f t="shared" si="16"/>
        <v>3.5586352742653826</v>
      </c>
      <c r="Y67" s="56">
        <f t="shared" si="17"/>
        <v>3.0722199093566744</v>
      </c>
      <c r="Z67" s="103">
        <f t="shared" si="18"/>
        <v>813.1187764235726</v>
      </c>
      <c r="AA67" s="103">
        <f t="shared" si="19"/>
        <v>800.7030137353694</v>
      </c>
      <c r="AB67" s="103">
        <f t="shared" si="20"/>
        <v>773.5882544928677</v>
      </c>
      <c r="AC67" s="103">
        <f t="shared" si="21"/>
        <v>736.4630069967322</v>
      </c>
      <c r="AD67" s="103">
        <f t="shared" si="22"/>
        <v>697.2855804637697</v>
      </c>
      <c r="AE67" s="51">
        <f t="shared" si="23"/>
        <v>34.04208036023229</v>
      </c>
      <c r="AF67" s="52">
        <f t="shared" si="24"/>
        <v>26.186132387850677</v>
      </c>
      <c r="AG67" s="52">
        <f t="shared" si="25"/>
        <v>19.7637735832226</v>
      </c>
      <c r="AH67" s="52">
        <f t="shared" si="26"/>
        <v>14.792399560423936</v>
      </c>
      <c r="AI67" s="53">
        <f t="shared" si="27"/>
        <v>11.300352485044682</v>
      </c>
      <c r="AJ67" s="24"/>
      <c r="BY67"/>
    </row>
    <row r="68" spans="1:77" ht="16.5">
      <c r="A68" s="97">
        <v>26</v>
      </c>
      <c r="B68" s="4">
        <v>-3.103661088373279</v>
      </c>
      <c r="C68" s="11">
        <v>281.1840083138635</v>
      </c>
      <c r="D68" s="4">
        <v>-2.7791500681620103</v>
      </c>
      <c r="E68" s="4">
        <f t="shared" si="1"/>
        <v>4.166099765109726</v>
      </c>
      <c r="F68" s="143">
        <f t="shared" si="2"/>
        <v>0.5172768480622132</v>
      </c>
      <c r="G68" s="58">
        <f t="shared" si="29"/>
        <v>46.864001385643924</v>
      </c>
      <c r="H68" s="60">
        <f t="shared" si="30"/>
        <v>0.4631916780270017</v>
      </c>
      <c r="I68" s="60">
        <f t="shared" si="31"/>
        <v>0.6943499608516209</v>
      </c>
      <c r="J68" s="41">
        <f t="shared" si="4"/>
        <v>4.166099765109726</v>
      </c>
      <c r="K68" s="18">
        <f t="shared" si="5"/>
        <v>111.93158258580964</v>
      </c>
      <c r="L68" s="18">
        <f t="shared" si="6"/>
        <v>733.3872592953685</v>
      </c>
      <c r="M68" s="15">
        <f t="shared" si="7"/>
        <v>2.60645117774113</v>
      </c>
      <c r="N68" s="18">
        <f t="shared" si="8"/>
        <v>397.31321385877135</v>
      </c>
      <c r="O68" s="18">
        <f t="shared" si="9"/>
        <v>765.0861175586848</v>
      </c>
      <c r="P68" s="11">
        <f t="shared" si="10"/>
        <v>21.315786638089214</v>
      </c>
      <c r="Q68" s="83">
        <f t="shared" si="11"/>
        <v>2031.6404111144648</v>
      </c>
      <c r="R68" s="113">
        <f t="shared" si="28"/>
        <v>1.5418503902164214E-05</v>
      </c>
      <c r="S68" s="62">
        <f t="shared" si="12"/>
        <v>0.03132485560656288</v>
      </c>
      <c r="T68" s="24"/>
      <c r="U68" s="54">
        <f t="shared" si="13"/>
        <v>5.56616421763864</v>
      </c>
      <c r="V68" s="55">
        <f t="shared" si="14"/>
        <v>4.840506730936657</v>
      </c>
      <c r="W68" s="55">
        <f t="shared" si="15"/>
        <v>4.166099765109726</v>
      </c>
      <c r="X68" s="55">
        <f t="shared" si="16"/>
        <v>3.57209037113193</v>
      </c>
      <c r="Y68" s="56">
        <f t="shared" si="17"/>
        <v>3.1049690034365063</v>
      </c>
      <c r="Z68" s="103">
        <f t="shared" si="18"/>
        <v>813.1594267243025</v>
      </c>
      <c r="AA68" s="103">
        <f t="shared" si="19"/>
        <v>800.8137207590748</v>
      </c>
      <c r="AB68" s="103">
        <f t="shared" si="20"/>
        <v>773.8400042897753</v>
      </c>
      <c r="AC68" s="103">
        <f t="shared" si="21"/>
        <v>737.4280700193322</v>
      </c>
      <c r="AD68" s="103">
        <f t="shared" si="22"/>
        <v>700.1893660009389</v>
      </c>
      <c r="AE68" s="51">
        <f t="shared" si="23"/>
        <v>34.13019417452958</v>
      </c>
      <c r="AF68" s="52">
        <f t="shared" si="24"/>
        <v>26.225089548794585</v>
      </c>
      <c r="AG68" s="52">
        <f t="shared" si="25"/>
        <v>19.80719022690289</v>
      </c>
      <c r="AH68" s="52">
        <f t="shared" si="26"/>
        <v>14.895612373486514</v>
      </c>
      <c r="AI68" s="53">
        <f t="shared" si="27"/>
        <v>11.520846866732512</v>
      </c>
      <c r="AJ68" s="24"/>
      <c r="BY68"/>
    </row>
    <row r="69" spans="1:77" ht="16.5">
      <c r="A69" s="97">
        <v>27</v>
      </c>
      <c r="B69" s="4">
        <v>-3.0237338568309724</v>
      </c>
      <c r="C69" s="11">
        <v>287.6155962752834</v>
      </c>
      <c r="D69" s="4">
        <v>-2.8623362248566395</v>
      </c>
      <c r="E69" s="4">
        <f t="shared" si="1"/>
        <v>4.163644449406369</v>
      </c>
      <c r="F69" s="143">
        <f t="shared" si="2"/>
        <v>0.503955642805162</v>
      </c>
      <c r="G69" s="58">
        <f t="shared" si="29"/>
        <v>47.93593271254723</v>
      </c>
      <c r="H69" s="60">
        <f t="shared" si="30"/>
        <v>0.47705603747610664</v>
      </c>
      <c r="I69" s="60">
        <f t="shared" si="31"/>
        <v>0.693940741567728</v>
      </c>
      <c r="J69" s="41">
        <f t="shared" si="4"/>
        <v>4.163644449406369</v>
      </c>
      <c r="K69" s="18">
        <f t="shared" si="5"/>
        <v>106.24076446204242</v>
      </c>
      <c r="L69" s="18">
        <f t="shared" si="6"/>
        <v>698.3058897963589</v>
      </c>
      <c r="M69" s="15">
        <f t="shared" si="7"/>
        <v>2.764820185151901</v>
      </c>
      <c r="N69" s="18">
        <f t="shared" si="8"/>
        <v>396.92270621677744</v>
      </c>
      <c r="O69" s="18">
        <f t="shared" si="9"/>
        <v>765.5606718793367</v>
      </c>
      <c r="P69" s="11">
        <f t="shared" si="10"/>
        <v>21.367286775839084</v>
      </c>
      <c r="Q69" s="83">
        <f t="shared" si="11"/>
        <v>1991.1621393155065</v>
      </c>
      <c r="R69" s="113">
        <f t="shared" si="28"/>
        <v>1.5418503902164214E-05</v>
      </c>
      <c r="S69" s="62">
        <f t="shared" si="12"/>
        <v>0.030700741214877782</v>
      </c>
      <c r="T69" s="24"/>
      <c r="U69" s="54">
        <f t="shared" si="13"/>
        <v>5.57328040650781</v>
      </c>
      <c r="V69" s="55">
        <f t="shared" si="14"/>
        <v>4.840013576855613</v>
      </c>
      <c r="W69" s="55">
        <f t="shared" si="15"/>
        <v>4.163644449406369</v>
      </c>
      <c r="X69" s="55">
        <f t="shared" si="16"/>
        <v>3.5765997148606483</v>
      </c>
      <c r="Y69" s="56">
        <f t="shared" si="17"/>
        <v>3.1295563075223733</v>
      </c>
      <c r="Z69" s="103">
        <f t="shared" si="18"/>
        <v>813.1958167176385</v>
      </c>
      <c r="AA69" s="103">
        <f t="shared" si="19"/>
        <v>800.7994867424599</v>
      </c>
      <c r="AB69" s="103">
        <f t="shared" si="20"/>
        <v>773.7141349717415</v>
      </c>
      <c r="AC69" s="103">
        <f t="shared" si="21"/>
        <v>737.7500928774256</v>
      </c>
      <c r="AD69" s="103">
        <f t="shared" si="22"/>
        <v>702.3438280874185</v>
      </c>
      <c r="AE69" s="51">
        <f t="shared" si="23"/>
        <v>34.21284586479811</v>
      </c>
      <c r="AF69" s="52">
        <f t="shared" si="24"/>
        <v>26.220069564840262</v>
      </c>
      <c r="AG69" s="52">
        <f t="shared" si="25"/>
        <v>19.785459511490803</v>
      </c>
      <c r="AH69" s="52">
        <f t="shared" si="26"/>
        <v>14.930282829113553</v>
      </c>
      <c r="AI69" s="53">
        <f t="shared" si="27"/>
        <v>11.687776108952693</v>
      </c>
      <c r="AJ69" s="24"/>
      <c r="BY69"/>
    </row>
    <row r="70" spans="1:77" ht="16.5">
      <c r="A70" s="97">
        <v>28</v>
      </c>
      <c r="B70" s="4">
        <v>-2.9433261496191037</v>
      </c>
      <c r="C70" s="11">
        <v>293.71604892488523</v>
      </c>
      <c r="D70" s="4">
        <v>-2.932044770675551</v>
      </c>
      <c r="E70" s="4">
        <f t="shared" si="1"/>
        <v>4.154522278226158</v>
      </c>
      <c r="F70" s="143">
        <f t="shared" si="2"/>
        <v>0.4905543582698506</v>
      </c>
      <c r="G70" s="58">
        <f t="shared" si="29"/>
        <v>48.95267482081421</v>
      </c>
      <c r="H70" s="60">
        <f t="shared" si="30"/>
        <v>0.4886741284459251</v>
      </c>
      <c r="I70" s="60">
        <f t="shared" si="31"/>
        <v>0.6924203797043595</v>
      </c>
      <c r="J70" s="41">
        <f t="shared" si="4"/>
        <v>4.154522278226158</v>
      </c>
      <c r="K70" s="18">
        <f t="shared" si="5"/>
        <v>100.66554271745235</v>
      </c>
      <c r="L70" s="18">
        <f t="shared" si="6"/>
        <v>663.926323729689</v>
      </c>
      <c r="M70" s="15">
        <f t="shared" si="7"/>
        <v>2.901127344928262</v>
      </c>
      <c r="N70" s="18">
        <f t="shared" si="8"/>
        <v>395.4729582742898</v>
      </c>
      <c r="O70" s="18">
        <f t="shared" si="9"/>
        <v>765.7310590424265</v>
      </c>
      <c r="P70" s="11">
        <f t="shared" si="10"/>
        <v>21.357856678381886</v>
      </c>
      <c r="Q70" s="83">
        <f t="shared" si="11"/>
        <v>1950.054867787168</v>
      </c>
      <c r="R70" s="113">
        <f t="shared" si="28"/>
        <v>1.5418503902164214E-05</v>
      </c>
      <c r="S70" s="62">
        <f t="shared" si="12"/>
        <v>0.03006692858841077</v>
      </c>
      <c r="T70" s="24"/>
      <c r="U70" s="54">
        <f t="shared" si="13"/>
        <v>5.57269228995973</v>
      </c>
      <c r="V70" s="55">
        <f t="shared" si="14"/>
        <v>4.832326195816747</v>
      </c>
      <c r="W70" s="55">
        <f t="shared" si="15"/>
        <v>4.154522278226158</v>
      </c>
      <c r="X70" s="55">
        <f t="shared" si="16"/>
        <v>3.575043503382686</v>
      </c>
      <c r="Y70" s="56">
        <f t="shared" si="17"/>
        <v>3.1486534479330412</v>
      </c>
      <c r="Z70" s="103">
        <f t="shared" si="18"/>
        <v>813.1928713474196</v>
      </c>
      <c r="AA70" s="103">
        <f t="shared" si="19"/>
        <v>800.5765721212947</v>
      </c>
      <c r="AB70" s="103">
        <f t="shared" si="20"/>
        <v>773.2447220976048</v>
      </c>
      <c r="AC70" s="103">
        <f t="shared" si="21"/>
        <v>737.639040025889</v>
      </c>
      <c r="AD70" s="103">
        <f t="shared" si="22"/>
        <v>704.0020896199243</v>
      </c>
      <c r="AE70" s="51">
        <f t="shared" si="23"/>
        <v>34.20601134909915</v>
      </c>
      <c r="AF70" s="52">
        <f t="shared" si="24"/>
        <v>26.141878952428527</v>
      </c>
      <c r="AG70" s="52">
        <f t="shared" si="25"/>
        <v>19.70482784298754</v>
      </c>
      <c r="AH70" s="52">
        <f t="shared" si="26"/>
        <v>14.91831324957842</v>
      </c>
      <c r="AI70" s="53">
        <f t="shared" si="27"/>
        <v>11.818251997815805</v>
      </c>
      <c r="AJ70" s="24"/>
      <c r="BY70"/>
    </row>
    <row r="71" spans="1:77" ht="16.5">
      <c r="A71" s="97">
        <v>29</v>
      </c>
      <c r="B71" s="4">
        <v>-2.8741355361107566</v>
      </c>
      <c r="C71" s="11">
        <v>297.04201378813184</v>
      </c>
      <c r="D71" s="4">
        <v>-2.9929470254361243</v>
      </c>
      <c r="E71" s="4">
        <f t="shared" si="1"/>
        <v>4.1495044254707825</v>
      </c>
      <c r="F71" s="143">
        <f t="shared" si="2"/>
        <v>0.47902258935179276</v>
      </c>
      <c r="G71" s="58">
        <f t="shared" si="29"/>
        <v>49.50700229802197</v>
      </c>
      <c r="H71" s="60">
        <f t="shared" si="30"/>
        <v>0.4988245042393541</v>
      </c>
      <c r="I71" s="60">
        <f t="shared" si="31"/>
        <v>0.691584070911797</v>
      </c>
      <c r="J71" s="41">
        <f t="shared" si="4"/>
        <v>4.1495044254707825</v>
      </c>
      <c r="K71" s="18">
        <f t="shared" si="5"/>
        <v>95.98835527855996</v>
      </c>
      <c r="L71" s="18">
        <f t="shared" si="6"/>
        <v>634.7942781587218</v>
      </c>
      <c r="M71" s="15">
        <f t="shared" si="7"/>
        <v>3.0228991440711246</v>
      </c>
      <c r="N71" s="18">
        <f t="shared" si="8"/>
        <v>394.6762288299632</v>
      </c>
      <c r="O71" s="18">
        <f t="shared" si="9"/>
        <v>766.1450504263363</v>
      </c>
      <c r="P71" s="11">
        <f t="shared" si="10"/>
        <v>21.354110939621993</v>
      </c>
      <c r="Q71" s="83">
        <f t="shared" si="11"/>
        <v>1915.9809227772744</v>
      </c>
      <c r="R71" s="113">
        <f t="shared" si="28"/>
        <v>1.5418503902164214E-05</v>
      </c>
      <c r="S71" s="62">
        <f t="shared" si="12"/>
        <v>0.029541559334313596</v>
      </c>
      <c r="T71" s="24"/>
      <c r="U71" s="54">
        <f t="shared" si="13"/>
        <v>5.563727729108106</v>
      </c>
      <c r="V71" s="55">
        <f t="shared" si="14"/>
        <v>4.823097157629169</v>
      </c>
      <c r="W71" s="55">
        <f t="shared" si="15"/>
        <v>4.1495044254707825</v>
      </c>
      <c r="X71" s="55">
        <f t="shared" si="16"/>
        <v>3.580981513336752</v>
      </c>
      <c r="Y71" s="56">
        <f t="shared" si="17"/>
        <v>3.1744906768652617</v>
      </c>
      <c r="Z71" s="103">
        <f t="shared" si="18"/>
        <v>813.1465909282772</v>
      </c>
      <c r="AA71" s="103">
        <f t="shared" si="19"/>
        <v>800.3063908652746</v>
      </c>
      <c r="AB71" s="103">
        <f t="shared" si="20"/>
        <v>772.9853191234042</v>
      </c>
      <c r="AC71" s="103">
        <f t="shared" si="21"/>
        <v>738.062330395248</v>
      </c>
      <c r="AD71" s="103">
        <f t="shared" si="22"/>
        <v>706.2246208194777</v>
      </c>
      <c r="AE71" s="51">
        <f t="shared" si="23"/>
        <v>34.101918231243445</v>
      </c>
      <c r="AF71" s="52">
        <f t="shared" si="24"/>
        <v>26.04816128172261</v>
      </c>
      <c r="AG71" s="52">
        <f t="shared" si="25"/>
        <v>19.660544405445417</v>
      </c>
      <c r="AH71" s="52">
        <f t="shared" si="26"/>
        <v>14.964010969926557</v>
      </c>
      <c r="AI71" s="53">
        <f t="shared" si="27"/>
        <v>11.995919809771914</v>
      </c>
      <c r="AJ71" s="24"/>
      <c r="BY71"/>
    </row>
    <row r="72" spans="1:77" ht="16.5">
      <c r="A72" s="97">
        <v>30</v>
      </c>
      <c r="B72" s="4">
        <v>-2.814667499304406</v>
      </c>
      <c r="C72" s="11">
        <v>297.5604234248999</v>
      </c>
      <c r="D72" s="4">
        <v>-3.051174456936324</v>
      </c>
      <c r="E72" s="4">
        <f t="shared" si="1"/>
        <v>4.151146672703963</v>
      </c>
      <c r="F72" s="143">
        <f t="shared" si="2"/>
        <v>0.46911124988406766</v>
      </c>
      <c r="G72" s="58">
        <f t="shared" si="29"/>
        <v>49.59340390414998</v>
      </c>
      <c r="H72" s="60">
        <f t="shared" si="30"/>
        <v>0.508529076156054</v>
      </c>
      <c r="I72" s="60">
        <f t="shared" si="31"/>
        <v>0.691857778783994</v>
      </c>
      <c r="J72" s="41">
        <f t="shared" si="4"/>
        <v>4.151146672703963</v>
      </c>
      <c r="K72" s="18">
        <f t="shared" si="5"/>
        <v>92.05730534486094</v>
      </c>
      <c r="L72" s="18">
        <f t="shared" si="6"/>
        <v>609.923772294871</v>
      </c>
      <c r="M72" s="15">
        <f t="shared" si="7"/>
        <v>3.1416635814096696</v>
      </c>
      <c r="N72" s="18">
        <f t="shared" si="8"/>
        <v>394.93692553369823</v>
      </c>
      <c r="O72" s="18">
        <f t="shared" si="9"/>
        <v>766.9165191776455</v>
      </c>
      <c r="P72" s="11">
        <f t="shared" si="10"/>
        <v>21.376938550744473</v>
      </c>
      <c r="Q72" s="83">
        <f t="shared" si="11"/>
        <v>1888.3531244832297</v>
      </c>
      <c r="R72" s="113">
        <f t="shared" si="28"/>
        <v>1.5418503902164214E-05</v>
      </c>
      <c r="S72" s="62">
        <f t="shared" si="12"/>
        <v>0.029115580018508665</v>
      </c>
      <c r="T72" s="24"/>
      <c r="U72" s="54">
        <f t="shared" si="13"/>
        <v>5.548159419882915</v>
      </c>
      <c r="V72" s="55">
        <f t="shared" si="14"/>
        <v>4.814530624162555</v>
      </c>
      <c r="W72" s="55">
        <f t="shared" si="15"/>
        <v>4.151146672703963</v>
      </c>
      <c r="X72" s="55">
        <f t="shared" si="16"/>
        <v>3.597084048273246</v>
      </c>
      <c r="Y72" s="56">
        <f t="shared" si="17"/>
        <v>3.209468801393939</v>
      </c>
      <c r="Z72" s="103">
        <f t="shared" si="18"/>
        <v>813.060041698948</v>
      </c>
      <c r="AA72" s="103">
        <f t="shared" si="19"/>
        <v>800.0531018202005</v>
      </c>
      <c r="AB72" s="103">
        <f t="shared" si="20"/>
        <v>773.0703099048884</v>
      </c>
      <c r="AC72" s="103">
        <f t="shared" si="21"/>
        <v>739.204033778393</v>
      </c>
      <c r="AD72" s="103">
        <f t="shared" si="22"/>
        <v>709.1951086857977</v>
      </c>
      <c r="AE72" s="51">
        <f t="shared" si="23"/>
        <v>33.921520604255505</v>
      </c>
      <c r="AF72" s="52">
        <f t="shared" si="24"/>
        <v>25.961321089355835</v>
      </c>
      <c r="AG72" s="52">
        <f t="shared" si="25"/>
        <v>19.67503207391391</v>
      </c>
      <c r="AH72" s="52">
        <f t="shared" si="26"/>
        <v>15.088281964675287</v>
      </c>
      <c r="AI72" s="53">
        <f t="shared" si="27"/>
        <v>12.238537021521818</v>
      </c>
      <c r="AJ72" s="24"/>
      <c r="BY72"/>
    </row>
    <row r="73" spans="1:77" ht="16.5">
      <c r="A73" s="97">
        <v>31</v>
      </c>
      <c r="B73" s="4">
        <v>-2.758965456209907</v>
      </c>
      <c r="C73" s="11">
        <v>297.69170629424355</v>
      </c>
      <c r="D73" s="4">
        <v>-3.1063009406105677</v>
      </c>
      <c r="E73" s="4">
        <f t="shared" si="1"/>
        <v>4.154635474045543</v>
      </c>
      <c r="F73" s="143">
        <f t="shared" si="2"/>
        <v>0.45982757603498453</v>
      </c>
      <c r="G73" s="58">
        <f t="shared" si="29"/>
        <v>49.61528438237392</v>
      </c>
      <c r="H73" s="60">
        <f t="shared" si="30"/>
        <v>0.5177168234350946</v>
      </c>
      <c r="I73" s="60">
        <f t="shared" si="31"/>
        <v>0.6924392456742572</v>
      </c>
      <c r="J73" s="41">
        <f t="shared" si="4"/>
        <v>4.154635474045543</v>
      </c>
      <c r="K73" s="18">
        <f t="shared" si="5"/>
        <v>88.4497454364464</v>
      </c>
      <c r="L73" s="18">
        <f t="shared" si="6"/>
        <v>587.0410768653318</v>
      </c>
      <c r="M73" s="15">
        <f t="shared" si="7"/>
        <v>3.25621186187066</v>
      </c>
      <c r="N73" s="18">
        <f t="shared" si="8"/>
        <v>395.490937422621</v>
      </c>
      <c r="O73" s="18">
        <f t="shared" si="9"/>
        <v>767.7390836304928</v>
      </c>
      <c r="P73" s="11">
        <f t="shared" si="10"/>
        <v>21.41144467675933</v>
      </c>
      <c r="Q73" s="83">
        <f t="shared" si="11"/>
        <v>1863.388499893522</v>
      </c>
      <c r="R73" s="113">
        <f t="shared" si="28"/>
        <v>1.5418503902164214E-05</v>
      </c>
      <c r="S73" s="62">
        <f t="shared" si="12"/>
        <v>0.02873066285685619</v>
      </c>
      <c r="T73" s="24"/>
      <c r="U73" s="54">
        <f t="shared" si="13"/>
        <v>5.533148947290656</v>
      </c>
      <c r="V73" s="55">
        <f t="shared" si="14"/>
        <v>4.807316892310977</v>
      </c>
      <c r="W73" s="55">
        <f t="shared" si="15"/>
        <v>4.154635474045543</v>
      </c>
      <c r="X73" s="55">
        <f t="shared" si="16"/>
        <v>3.6149464629785597</v>
      </c>
      <c r="Y73" s="56">
        <f t="shared" si="17"/>
        <v>3.245122759944396</v>
      </c>
      <c r="Z73" s="103">
        <f t="shared" si="18"/>
        <v>812.9691695535661</v>
      </c>
      <c r="AA73" s="103">
        <f t="shared" si="19"/>
        <v>799.8379422074979</v>
      </c>
      <c r="AB73" s="103">
        <f t="shared" si="20"/>
        <v>773.2505641110241</v>
      </c>
      <c r="AC73" s="103">
        <f t="shared" si="21"/>
        <v>740.4599896861198</v>
      </c>
      <c r="AD73" s="103">
        <f t="shared" si="22"/>
        <v>712.1777525942556</v>
      </c>
      <c r="AE73" s="51">
        <f t="shared" si="23"/>
        <v>33.74803845999879</v>
      </c>
      <c r="AF73" s="52">
        <f t="shared" si="24"/>
        <v>25.8883064312444</v>
      </c>
      <c r="AG73" s="52">
        <f t="shared" si="25"/>
        <v>19.705827387494246</v>
      </c>
      <c r="AH73" s="52">
        <f t="shared" si="26"/>
        <v>15.226731651314552</v>
      </c>
      <c r="AI73" s="53">
        <f t="shared" si="27"/>
        <v>12.48831945374468</v>
      </c>
      <c r="AJ73" s="24"/>
      <c r="BY73"/>
    </row>
    <row r="74" spans="1:77" ht="16.5">
      <c r="A74" s="97">
        <v>32</v>
      </c>
      <c r="B74" s="4">
        <v>-2.7112369030589747</v>
      </c>
      <c r="C74" s="11">
        <v>295.76091511286495</v>
      </c>
      <c r="D74" s="4">
        <v>-3.1618604906707013</v>
      </c>
      <c r="E74" s="4">
        <f aca="true" t="shared" si="32" ref="E74:E105">SQRT(B74^2+D74^2)</f>
        <v>4.165113120549451</v>
      </c>
      <c r="F74" s="143">
        <f aca="true" t="shared" si="33" ref="F74:F105">-B74*$E$28*(1-$E$32)/$E$29/$E$33</f>
        <v>0.45187281717649574</v>
      </c>
      <c r="G74" s="58">
        <f t="shared" si="29"/>
        <v>49.29348585214416</v>
      </c>
      <c r="H74" s="60">
        <f t="shared" si="30"/>
        <v>0.5269767484451169</v>
      </c>
      <c r="I74" s="60">
        <f t="shared" si="31"/>
        <v>0.6941855200915752</v>
      </c>
      <c r="J74" s="41">
        <f aca="true" t="shared" si="34" ref="J74:J105">E74*E$28/E$29</f>
        <v>4.165113120549451</v>
      </c>
      <c r="K74" s="18">
        <f aca="true" t="shared" si="35" ref="K74:K105">E$35*E$13/120*F74^2/E$7*E$6*E$9*(E$9-1)*E$4/E$5</f>
        <v>85.41595398454785</v>
      </c>
      <c r="L74" s="18">
        <f aca="true" t="shared" si="36" ref="L74:L105">E$36*E$13/6*F74^2/E$8*E$6*E$4/E$5*(1+(G74*E$4/F74)^2/15)</f>
        <v>567.449778764907</v>
      </c>
      <c r="M74" s="15">
        <f aca="true" t="shared" si="37" ref="M74:M105">E$37*E$13/8*H74^2/E$8*E$6*E$5/E$4</f>
        <v>3.373735300630986</v>
      </c>
      <c r="N74" s="18">
        <f aca="true" t="shared" si="38" ref="N74:N105">E$13*E$14*(E$11/E$10)^2*J74*(1-E$32)/E$33^2*(E$19/2/PI())^2/E$18*LN((E$17+E$18*J74)/(E$17+E$18*E$32*J74))</f>
        <v>397.15627717607964</v>
      </c>
      <c r="O74" s="18">
        <f aca="true" t="shared" si="39" ref="O74:O105">(Z74+AA74+AB74+AC74+AD74)/5</f>
        <v>768.8818707795283</v>
      </c>
      <c r="P74" s="11">
        <f aca="true" t="shared" si="40" ref="P74:P105">(AE74+AF74+AG74+AH74+AI74)/5</f>
        <v>21.483829682540495</v>
      </c>
      <c r="Q74" s="83">
        <f aca="true" t="shared" si="41" ref="Q74:Q105">SUM(K74:P74)</f>
        <v>1843.7614456882343</v>
      </c>
      <c r="R74" s="113">
        <f t="shared" si="28"/>
        <v>1.5418503902164214E-05</v>
      </c>
      <c r="S74" s="62">
        <f aca="true" t="shared" si="42" ref="S74:S105">Q74*R74</f>
        <v>0.028428043045003973</v>
      </c>
      <c r="T74" s="24"/>
      <c r="U74" s="54">
        <f aca="true" t="shared" si="43" ref="U74:U105">SQRT(($B74-$C74*0.8*$E$4)^2+$D74^2)*$E$28/$E$29</f>
        <v>5.515645534119213</v>
      </c>
      <c r="V74" s="55">
        <f aca="true" t="shared" si="44" ref="V74:V105">SQRT(($B74-$C74*0.4*$E$4)^2+$D74^2)*$E$28/$E$29</f>
        <v>4.802904567290479</v>
      </c>
      <c r="W74" s="55">
        <f aca="true" t="shared" si="45" ref="W74:W105">SQRT(($B74)^2+$D74^2)*$E$28/$E$29</f>
        <v>4.165113120549451</v>
      </c>
      <c r="X74" s="55">
        <f aca="true" t="shared" si="46" ref="X74:X105">SQRT(($B74+$C74*0.4*$E$4)^2+$D74^2)*$E$28/$E$29</f>
        <v>3.641863634386871</v>
      </c>
      <c r="Y74" s="56">
        <f aca="true" t="shared" si="47" ref="Y74:Y105">SQRT(($B74+$C74*0.8*$E$4)^2+$D74^2)*$E$28/$E$29</f>
        <v>3.2882978204519175</v>
      </c>
      <c r="Z74" s="103">
        <f aca="true" t="shared" si="48" ref="Z74:Z105">$E$38*$E$13*$E$14*$E$16/$E$33*2/3*$E$20/PI()*($E$21*$E$22*LN((U74+$E$22)/($E$32*U74+$E$22))+$E$23*U74*(1-$E$32)+$E$24*U74^2/2*(1-$E$32^2))</f>
        <v>812.8539980598463</v>
      </c>
      <c r="AA74" s="103">
        <f aca="true" t="shared" si="49" ref="AA74:AA105">$E$38*$E$13*$E$14*$E$16/$E$33*2/3*$E$20/PI()*($E$21*$E$22*LN((V74+$E$22)/($E$32*V74+$E$22))+$E$23*V74*(1-$E$32)+$E$24*V74^2/2*(1-$E$32^2))</f>
        <v>799.705495970534</v>
      </c>
      <c r="AB74" s="103">
        <f aca="true" t="shared" si="50" ref="AB74:AB105">$E$38*$E$13*$E$14*$E$16/$E$33*2/3*$E$20/PI()*($E$21*$E$22*LN((W74+$E$22)/($E$32*W74+$E$22))+$E$23*W74*(1-$E$32)+$E$24*W74^2/2*(1-$E$32^2))</f>
        <v>773.7894492717816</v>
      </c>
      <c r="AC74" s="103">
        <f aca="true" t="shared" si="51" ref="AC74:AC105">$E$38*$E$13*$E$14*$E$16/$E$33*2/3*$E$20/PI()*($E$21*$E$22*LN((X74+$E$22)/($E$32*X74+$E$22))+$E$23*X74*(1-$E$32)+$E$24*X74^2/2*(1-$E$32^2))</f>
        <v>742.3317280341652</v>
      </c>
      <c r="AD74" s="103">
        <f aca="true" t="shared" si="52" ref="AD74:AD105">$E$38*$E$13*$E$14*$E$16/$E$33*2/3*$E$20/PI()*($E$21*$E$22*LN((Y74+$E$22)/($E$32*Y74+$E$22))+$E$23*Y74*(1-$E$32)+$E$24*Y74^2/2*(1-$E$32^2))</f>
        <v>715.7286825613139</v>
      </c>
      <c r="AE74" s="51">
        <f aca="true" t="shared" si="53" ref="AE74:AE105">1/9/PI()*$E$20/$E$33*$E$27^2*U74*(3*U74+4*$E$26)/($E$25*$E$26*$E$13*$E$14*$E$16*16*$E$4^2*$E$5^2)</f>
        <v>33.546304258653684</v>
      </c>
      <c r="AF74" s="52">
        <f aca="true" t="shared" si="54" ref="AF74:AF105">1/9/PI()*$E$20/$E$33*$E$27^2*V74*(3*V74+4*$E$26)/($E$25*$E$26*$E$13*$E$14*$E$16*16*$E$4^2*$E$5^2)</f>
        <v>25.843697016509903</v>
      </c>
      <c r="AG74" s="52">
        <f aca="true" t="shared" si="55" ref="AG74:AG105">1/9/PI()*$E$20/$E$33*$E$27^2*W74*(3*W74+4*$E$26)/($E$25*$E$26*$E$13*$E$14*$E$16*16*$E$4^2*$E$5^2)</f>
        <v>19.798456526263063</v>
      </c>
      <c r="AH74" s="52">
        <f aca="true" t="shared" si="56" ref="AH74:AH105">1/9/PI()*$E$20/$E$33*$E$27^2*X74*(3*X74+4*$E$26)/($E$25*$E$26*$E$13*$E$14*$E$16*16*$E$4^2*$E$5^2)</f>
        <v>15.436549586793685</v>
      </c>
      <c r="AI74" s="53">
        <f aca="true" t="shared" si="57" ref="AI74:AI105">1/9/PI()*$E$20/$E$33*$E$27^2*Y74*(3*Y74+4*$E$26)/($E$25*$E$26*$E$13*$E$14*$E$16*16*$E$4^2*$E$5^2)</f>
        <v>12.794141024482123</v>
      </c>
      <c r="AJ74" s="24"/>
      <c r="BY74"/>
    </row>
    <row r="75" spans="1:77" ht="16.5">
      <c r="A75" s="97">
        <v>33</v>
      </c>
      <c r="B75" s="4">
        <v>-2.669278910699692</v>
      </c>
      <c r="C75" s="11">
        <v>292.2450183841966</v>
      </c>
      <c r="D75" s="4">
        <v>-3.2213535043073547</v>
      </c>
      <c r="E75" s="4">
        <f t="shared" si="32"/>
        <v>4.18355928639949</v>
      </c>
      <c r="F75" s="143">
        <f t="shared" si="33"/>
        <v>0.4448798184499486</v>
      </c>
      <c r="G75" s="58">
        <f t="shared" si="29"/>
        <v>48.70750306403277</v>
      </c>
      <c r="H75" s="60">
        <f t="shared" si="30"/>
        <v>0.5368922507178924</v>
      </c>
      <c r="I75" s="60">
        <f t="shared" si="31"/>
        <v>0.6972598810665815</v>
      </c>
      <c r="J75" s="41">
        <f t="shared" si="34"/>
        <v>4.18355928639949</v>
      </c>
      <c r="K75" s="18">
        <f t="shared" si="35"/>
        <v>82.79268591398805</v>
      </c>
      <c r="L75" s="18">
        <f t="shared" si="36"/>
        <v>550.2002757469797</v>
      </c>
      <c r="M75" s="15">
        <f t="shared" si="37"/>
        <v>3.5018889478807913</v>
      </c>
      <c r="N75" s="18">
        <f t="shared" si="38"/>
        <v>400.0936746441708</v>
      </c>
      <c r="O75" s="18">
        <f t="shared" si="39"/>
        <v>770.38129996808</v>
      </c>
      <c r="P75" s="11">
        <f t="shared" si="40"/>
        <v>21.609096477042904</v>
      </c>
      <c r="Q75" s="83">
        <f t="shared" si="41"/>
        <v>1828.5789216981425</v>
      </c>
      <c r="R75" s="113">
        <f aca="true" t="shared" si="58" ref="R75:R104">K$32*(A76-A74)/2</f>
        <v>1.5418503902164214E-05</v>
      </c>
      <c r="S75" s="62">
        <f t="shared" si="42"/>
        <v>0.028193951239618043</v>
      </c>
      <c r="T75" s="24"/>
      <c r="U75" s="54">
        <f t="shared" si="43"/>
        <v>5.498417178552677</v>
      </c>
      <c r="V75" s="55">
        <f t="shared" si="44"/>
        <v>4.803054572689054</v>
      </c>
      <c r="W75" s="55">
        <f t="shared" si="45"/>
        <v>4.18355928639949</v>
      </c>
      <c r="X75" s="55">
        <f t="shared" si="46"/>
        <v>3.678463904019408</v>
      </c>
      <c r="Y75" s="56">
        <f t="shared" si="47"/>
        <v>3.3400776037829005</v>
      </c>
      <c r="Z75" s="103">
        <f t="shared" si="48"/>
        <v>812.730953052949</v>
      </c>
      <c r="AA75" s="103">
        <f t="shared" si="49"/>
        <v>799.7100092345465</v>
      </c>
      <c r="AB75" s="103">
        <f t="shared" si="50"/>
        <v>774.72921182087</v>
      </c>
      <c r="AC75" s="103">
        <f t="shared" si="51"/>
        <v>744.8366008615594</v>
      </c>
      <c r="AD75" s="103">
        <f t="shared" si="52"/>
        <v>719.8997248704756</v>
      </c>
      <c r="AE75" s="51">
        <f t="shared" si="53"/>
        <v>33.348328876817014</v>
      </c>
      <c r="AF75" s="52">
        <f t="shared" si="54"/>
        <v>25.845212969585912</v>
      </c>
      <c r="AG75" s="52">
        <f t="shared" si="55"/>
        <v>19.96205738360519</v>
      </c>
      <c r="AH75" s="52">
        <f t="shared" si="56"/>
        <v>15.724133808505055</v>
      </c>
      <c r="AI75" s="53">
        <f t="shared" si="57"/>
        <v>13.165749346701364</v>
      </c>
      <c r="AJ75" s="24"/>
      <c r="BY75"/>
    </row>
    <row r="76" spans="1:77" ht="16.5">
      <c r="A76" s="97">
        <v>34</v>
      </c>
      <c r="B76" s="4">
        <v>-2.6375447342258767</v>
      </c>
      <c r="C76" s="11">
        <v>287.200924963392</v>
      </c>
      <c r="D76" s="4">
        <v>-3.285142488990785</v>
      </c>
      <c r="E76" s="4">
        <f t="shared" si="32"/>
        <v>4.212932873665948</v>
      </c>
      <c r="F76" s="143">
        <f t="shared" si="33"/>
        <v>0.4395907890376461</v>
      </c>
      <c r="G76" s="58">
        <f aca="true" t="shared" si="59" ref="G76:G107">C76*$E$28*(1-$E$32)/$E$29/$E$33</f>
        <v>47.86682082723201</v>
      </c>
      <c r="H76" s="60">
        <f aca="true" t="shared" si="60" ref="H76:H107">-D76*$E$28*(1-$E$32)/$E$29/$E$33</f>
        <v>0.5475237481651308</v>
      </c>
      <c r="I76" s="60">
        <f aca="true" t="shared" si="61" ref="I76:I107">E76*$E$28*(1-$E$32)/$E$29/$E$33</f>
        <v>0.7021554789443246</v>
      </c>
      <c r="J76" s="41">
        <f t="shared" si="34"/>
        <v>4.212932873665948</v>
      </c>
      <c r="K76" s="18">
        <f t="shared" si="35"/>
        <v>80.83579800653133</v>
      </c>
      <c r="L76" s="18">
        <f t="shared" si="36"/>
        <v>536.9360487523531</v>
      </c>
      <c r="M76" s="15">
        <f t="shared" si="37"/>
        <v>3.6419503449459616</v>
      </c>
      <c r="N76" s="18">
        <f t="shared" si="38"/>
        <v>404.78565216099804</v>
      </c>
      <c r="O76" s="18">
        <f t="shared" si="39"/>
        <v>772.317173336828</v>
      </c>
      <c r="P76" s="11">
        <f t="shared" si="40"/>
        <v>21.815676563573465</v>
      </c>
      <c r="Q76" s="83">
        <f t="shared" si="41"/>
        <v>1820.3322991652299</v>
      </c>
      <c r="R76" s="113">
        <f t="shared" si="58"/>
        <v>1.5418503902164214E-05</v>
      </c>
      <c r="S76" s="62">
        <f t="shared" si="42"/>
        <v>0.028066800657914653</v>
      </c>
      <c r="T76" s="24"/>
      <c r="U76" s="54">
        <f t="shared" si="43"/>
        <v>5.4857922459911075</v>
      </c>
      <c r="V76" s="55">
        <f t="shared" si="44"/>
        <v>4.811509519088599</v>
      </c>
      <c r="W76" s="55">
        <f t="shared" si="45"/>
        <v>4.212932873665948</v>
      </c>
      <c r="X76" s="55">
        <f t="shared" si="46"/>
        <v>3.7267217770288723</v>
      </c>
      <c r="Y76" s="56">
        <f t="shared" si="47"/>
        <v>3.401408424223448</v>
      </c>
      <c r="Z76" s="103">
        <f t="shared" si="48"/>
        <v>812.6346848913937</v>
      </c>
      <c r="AA76" s="103">
        <f t="shared" si="49"/>
        <v>799.9632011578581</v>
      </c>
      <c r="AB76" s="103">
        <f t="shared" si="50"/>
        <v>776.2021199444623</v>
      </c>
      <c r="AC76" s="103">
        <f t="shared" si="51"/>
        <v>748.0686761159889</v>
      </c>
      <c r="AD76" s="103">
        <f t="shared" si="52"/>
        <v>724.7171845744373</v>
      </c>
      <c r="AE76" s="51">
        <f t="shared" si="53"/>
        <v>33.20362337252122</v>
      </c>
      <c r="AF76" s="52">
        <f t="shared" si="54"/>
        <v>25.930730148601423</v>
      </c>
      <c r="AG76" s="52">
        <f t="shared" si="55"/>
        <v>20.22395646775268</v>
      </c>
      <c r="AH76" s="52">
        <f t="shared" si="56"/>
        <v>16.107345531222382</v>
      </c>
      <c r="AI76" s="53">
        <f t="shared" si="57"/>
        <v>13.612727297769615</v>
      </c>
      <c r="AJ76" s="24"/>
      <c r="BY76"/>
    </row>
    <row r="77" spans="1:77" ht="16.5">
      <c r="A77" s="97">
        <v>35</v>
      </c>
      <c r="B77" s="4">
        <v>-2.6092980206098773</v>
      </c>
      <c r="C77" s="11">
        <v>279.6282082739125</v>
      </c>
      <c r="D77" s="4">
        <v>-3.360034817120199</v>
      </c>
      <c r="E77" s="4">
        <f t="shared" si="32"/>
        <v>4.254206169500791</v>
      </c>
      <c r="F77" s="143">
        <f t="shared" si="33"/>
        <v>0.43488300343497954</v>
      </c>
      <c r="G77" s="58">
        <f t="shared" si="59"/>
        <v>46.60470137898542</v>
      </c>
      <c r="H77" s="60">
        <f t="shared" si="60"/>
        <v>0.5600058028533664</v>
      </c>
      <c r="I77" s="60">
        <f t="shared" si="61"/>
        <v>0.7090343615834651</v>
      </c>
      <c r="J77" s="41">
        <f t="shared" si="34"/>
        <v>4.254206169500791</v>
      </c>
      <c r="K77" s="18">
        <f t="shared" si="35"/>
        <v>79.11365172955108</v>
      </c>
      <c r="L77" s="18">
        <f t="shared" si="36"/>
        <v>524.7688232793444</v>
      </c>
      <c r="M77" s="15">
        <f t="shared" si="37"/>
        <v>3.8098962821854925</v>
      </c>
      <c r="N77" s="18">
        <f t="shared" si="38"/>
        <v>411.4082824201373</v>
      </c>
      <c r="O77" s="18">
        <f t="shared" si="39"/>
        <v>774.786862228068</v>
      </c>
      <c r="P77" s="11">
        <f t="shared" si="40"/>
        <v>22.1045199453995</v>
      </c>
      <c r="Q77" s="83">
        <f t="shared" si="41"/>
        <v>1815.9920358846857</v>
      </c>
      <c r="R77" s="113">
        <f t="shared" si="58"/>
        <v>1.5418503902164214E-05</v>
      </c>
      <c r="S77" s="62">
        <f t="shared" si="42"/>
        <v>0.027999880291587162</v>
      </c>
      <c r="T77" s="24"/>
      <c r="U77" s="54">
        <f t="shared" si="43"/>
        <v>5.471942320053327</v>
      </c>
      <c r="V77" s="55">
        <f t="shared" si="44"/>
        <v>4.8259282995288295</v>
      </c>
      <c r="W77" s="55">
        <f t="shared" si="45"/>
        <v>4.254206169500791</v>
      </c>
      <c r="X77" s="55">
        <f t="shared" si="46"/>
        <v>3.790542348433361</v>
      </c>
      <c r="Y77" s="56">
        <f t="shared" si="47"/>
        <v>3.4784202506507977</v>
      </c>
      <c r="Z77" s="103">
        <f t="shared" si="48"/>
        <v>812.5231390612522</v>
      </c>
      <c r="AA77" s="103">
        <f t="shared" si="49"/>
        <v>800.3895702367199</v>
      </c>
      <c r="AB77" s="103">
        <f t="shared" si="50"/>
        <v>778.2228707983369</v>
      </c>
      <c r="AC77" s="103">
        <f t="shared" si="51"/>
        <v>752.2201029540694</v>
      </c>
      <c r="AD77" s="103">
        <f t="shared" si="52"/>
        <v>730.5786280899621</v>
      </c>
      <c r="AE77" s="51">
        <f t="shared" si="53"/>
        <v>33.045237863920185</v>
      </c>
      <c r="AF77" s="52">
        <f t="shared" si="54"/>
        <v>26.076892722829065</v>
      </c>
      <c r="AG77" s="52">
        <f t="shared" si="55"/>
        <v>20.594823577973628</v>
      </c>
      <c r="AH77" s="52">
        <f t="shared" si="56"/>
        <v>16.621176217446404</v>
      </c>
      <c r="AI77" s="53">
        <f t="shared" si="57"/>
        <v>14.184469344828214</v>
      </c>
      <c r="AJ77" s="24"/>
      <c r="BY77"/>
    </row>
    <row r="78" spans="1:77" ht="16.5">
      <c r="A78" s="97">
        <v>36</v>
      </c>
      <c r="B78" s="4">
        <v>-2.5764540293352063</v>
      </c>
      <c r="C78" s="11">
        <v>273.9471788397309</v>
      </c>
      <c r="D78" s="4">
        <v>-3.4458735258073268</v>
      </c>
      <c r="E78" s="4">
        <f t="shared" si="32"/>
        <v>4.302575940194134</v>
      </c>
      <c r="F78" s="143">
        <f t="shared" si="33"/>
        <v>0.4294090048892011</v>
      </c>
      <c r="G78" s="58">
        <f t="shared" si="59"/>
        <v>45.65786313995515</v>
      </c>
      <c r="H78" s="60">
        <f t="shared" si="60"/>
        <v>0.5743122543012211</v>
      </c>
      <c r="I78" s="60">
        <f t="shared" si="61"/>
        <v>0.7170959900323557</v>
      </c>
      <c r="J78" s="41">
        <f t="shared" si="34"/>
        <v>4.302575940194134</v>
      </c>
      <c r="K78" s="18">
        <f t="shared" si="35"/>
        <v>77.13453350813136</v>
      </c>
      <c r="L78" s="18">
        <f t="shared" si="36"/>
        <v>511.2996556283393</v>
      </c>
      <c r="M78" s="15">
        <f t="shared" si="37"/>
        <v>4.007045414224118</v>
      </c>
      <c r="N78" s="18">
        <f t="shared" si="38"/>
        <v>419.2136063378036</v>
      </c>
      <c r="O78" s="18">
        <f t="shared" si="39"/>
        <v>777.4830996834852</v>
      </c>
      <c r="P78" s="11">
        <f t="shared" si="40"/>
        <v>22.483558519758112</v>
      </c>
      <c r="Q78" s="83">
        <f t="shared" si="41"/>
        <v>1811.6214990917417</v>
      </c>
      <c r="R78" s="113">
        <f t="shared" si="58"/>
        <v>1.5418503902164214E-05</v>
      </c>
      <c r="S78" s="62">
        <f t="shared" si="42"/>
        <v>0.027932493152990602</v>
      </c>
      <c r="T78" s="24"/>
      <c r="U78" s="54">
        <f t="shared" si="43"/>
        <v>5.472406664643446</v>
      </c>
      <c r="V78" s="55">
        <f t="shared" si="44"/>
        <v>4.850613934778308</v>
      </c>
      <c r="W78" s="55">
        <f t="shared" si="45"/>
        <v>4.302575940194134</v>
      </c>
      <c r="X78" s="55">
        <f t="shared" si="46"/>
        <v>3.8598377211807517</v>
      </c>
      <c r="Y78" s="56">
        <f t="shared" si="47"/>
        <v>3.561884063582451</v>
      </c>
      <c r="Z78" s="103">
        <f t="shared" si="48"/>
        <v>812.5269794925429</v>
      </c>
      <c r="AA78" s="103">
        <f t="shared" si="49"/>
        <v>801.1036892757236</v>
      </c>
      <c r="AB78" s="103">
        <f t="shared" si="50"/>
        <v>780.5185356095008</v>
      </c>
      <c r="AC78" s="103">
        <f t="shared" si="51"/>
        <v>756.5696917853439</v>
      </c>
      <c r="AD78" s="103">
        <f t="shared" si="52"/>
        <v>736.6966022543152</v>
      </c>
      <c r="AE78" s="51">
        <f t="shared" si="53"/>
        <v>33.05054191870609</v>
      </c>
      <c r="AF78" s="52">
        <f t="shared" si="54"/>
        <v>26.328079633433944</v>
      </c>
      <c r="AG78" s="52">
        <f t="shared" si="55"/>
        <v>21.033722757913534</v>
      </c>
      <c r="AH78" s="52">
        <f t="shared" si="56"/>
        <v>17.188160183931544</v>
      </c>
      <c r="AI78" s="53">
        <f t="shared" si="57"/>
        <v>14.817288104805444</v>
      </c>
      <c r="AJ78" s="24"/>
      <c r="BY78"/>
    </row>
    <row r="79" spans="1:77" ht="16.5">
      <c r="A79" s="97">
        <v>37</v>
      </c>
      <c r="B79" s="4">
        <v>-2.5352834640695328</v>
      </c>
      <c r="C79" s="11">
        <v>270.0787957741034</v>
      </c>
      <c r="D79" s="4">
        <v>-3.5385001643441343</v>
      </c>
      <c r="E79" s="4">
        <f t="shared" si="32"/>
        <v>4.3530042104560245</v>
      </c>
      <c r="F79" s="143">
        <f t="shared" si="33"/>
        <v>0.42254724401158883</v>
      </c>
      <c r="G79" s="58">
        <f t="shared" si="59"/>
        <v>45.01313262901724</v>
      </c>
      <c r="H79" s="60">
        <f t="shared" si="60"/>
        <v>0.589750027390689</v>
      </c>
      <c r="I79" s="60">
        <f t="shared" si="61"/>
        <v>0.7255007017426707</v>
      </c>
      <c r="J79" s="41">
        <f t="shared" si="34"/>
        <v>4.3530042104560245</v>
      </c>
      <c r="K79" s="18">
        <f t="shared" si="35"/>
        <v>74.68907986583683</v>
      </c>
      <c r="L79" s="18">
        <f t="shared" si="36"/>
        <v>495.1684670679195</v>
      </c>
      <c r="M79" s="15">
        <f t="shared" si="37"/>
        <v>4.225363125086553</v>
      </c>
      <c r="N79" s="18">
        <f t="shared" si="38"/>
        <v>427.4011476445811</v>
      </c>
      <c r="O79" s="18">
        <f t="shared" si="39"/>
        <v>780.1738372799102</v>
      </c>
      <c r="P79" s="11">
        <f t="shared" si="40"/>
        <v>22.906357528826916</v>
      </c>
      <c r="Q79" s="83">
        <f t="shared" si="41"/>
        <v>1804.5642525121611</v>
      </c>
      <c r="R79" s="113">
        <f t="shared" si="58"/>
        <v>1.5418503902164214E-05</v>
      </c>
      <c r="S79" s="62">
        <f t="shared" si="42"/>
        <v>0.027823680969064804</v>
      </c>
      <c r="T79" s="24"/>
      <c r="U79" s="54">
        <f t="shared" si="43"/>
        <v>5.481536258947783</v>
      </c>
      <c r="V79" s="55">
        <f t="shared" si="44"/>
        <v>4.880201384226984</v>
      </c>
      <c r="W79" s="55">
        <f t="shared" si="45"/>
        <v>4.3530042104560245</v>
      </c>
      <c r="X79" s="55">
        <f t="shared" si="46"/>
        <v>3.929895682466642</v>
      </c>
      <c r="Y79" s="56">
        <f t="shared" si="47"/>
        <v>3.6472823865279786</v>
      </c>
      <c r="Z79" s="103">
        <f t="shared" si="48"/>
        <v>812.601068787793</v>
      </c>
      <c r="AA79" s="103">
        <f t="shared" si="49"/>
        <v>801.9332680994216</v>
      </c>
      <c r="AB79" s="103">
        <f t="shared" si="50"/>
        <v>782.8287145893438</v>
      </c>
      <c r="AC79" s="103">
        <f t="shared" si="51"/>
        <v>760.8006353833649</v>
      </c>
      <c r="AD79" s="103">
        <f t="shared" si="52"/>
        <v>742.7054995396281</v>
      </c>
      <c r="AE79" s="51">
        <f t="shared" si="53"/>
        <v>33.154912425054306</v>
      </c>
      <c r="AF79" s="52">
        <f t="shared" si="54"/>
        <v>26.63072435667894</v>
      </c>
      <c r="AG79" s="52">
        <f t="shared" si="55"/>
        <v>21.496201813551636</v>
      </c>
      <c r="AH79" s="52">
        <f t="shared" si="56"/>
        <v>17.770988196056063</v>
      </c>
      <c r="AI79" s="53">
        <f t="shared" si="57"/>
        <v>15.47896085279363</v>
      </c>
      <c r="AJ79" s="24"/>
      <c r="BY79"/>
    </row>
    <row r="80" spans="1:77" ht="16.5">
      <c r="A80" s="97">
        <v>38</v>
      </c>
      <c r="B80" s="4">
        <v>-2.4859101785173223</v>
      </c>
      <c r="C80" s="11">
        <v>267.629859111193</v>
      </c>
      <c r="D80" s="4">
        <v>-3.634620734515027</v>
      </c>
      <c r="E80" s="4">
        <f t="shared" si="32"/>
        <v>4.403432445198017</v>
      </c>
      <c r="F80" s="143">
        <f t="shared" si="33"/>
        <v>0.4143183630862204</v>
      </c>
      <c r="G80" s="58">
        <f t="shared" si="59"/>
        <v>44.60497651853216</v>
      </c>
      <c r="H80" s="60">
        <f t="shared" si="60"/>
        <v>0.6057701224191713</v>
      </c>
      <c r="I80" s="60">
        <f t="shared" si="61"/>
        <v>0.7339054075330028</v>
      </c>
      <c r="J80" s="41">
        <f t="shared" si="34"/>
        <v>4.403432445198017</v>
      </c>
      <c r="K80" s="18">
        <f t="shared" si="35"/>
        <v>71.80834651761727</v>
      </c>
      <c r="L80" s="18">
        <f t="shared" si="36"/>
        <v>476.4998536104011</v>
      </c>
      <c r="M80" s="15">
        <f t="shared" si="37"/>
        <v>4.458038320134663</v>
      </c>
      <c r="N80" s="18">
        <f t="shared" si="38"/>
        <v>435.6392060069202</v>
      </c>
      <c r="O80" s="18">
        <f t="shared" si="39"/>
        <v>782.764971408905</v>
      </c>
      <c r="P80" s="11">
        <f t="shared" si="40"/>
        <v>23.349442359424167</v>
      </c>
      <c r="Q80" s="83">
        <f t="shared" si="41"/>
        <v>1794.5198582234023</v>
      </c>
      <c r="R80" s="113">
        <f t="shared" si="58"/>
        <v>1.5418503902164214E-05</v>
      </c>
      <c r="S80" s="62">
        <f t="shared" si="42"/>
        <v>0.0276688114365287</v>
      </c>
      <c r="T80" s="24"/>
      <c r="U80" s="54">
        <f t="shared" si="43"/>
        <v>5.495644734011299</v>
      </c>
      <c r="V80" s="55">
        <f t="shared" si="44"/>
        <v>4.911913208009907</v>
      </c>
      <c r="W80" s="55">
        <f t="shared" si="45"/>
        <v>4.403432445198017</v>
      </c>
      <c r="X80" s="55">
        <f t="shared" si="46"/>
        <v>3.999010984189384</v>
      </c>
      <c r="Y80" s="56">
        <f t="shared" si="47"/>
        <v>3.732627227537792</v>
      </c>
      <c r="Z80" s="103">
        <f t="shared" si="48"/>
        <v>812.710254698212</v>
      </c>
      <c r="AA80" s="103">
        <f t="shared" si="49"/>
        <v>802.7905448346094</v>
      </c>
      <c r="AB80" s="103">
        <f t="shared" si="50"/>
        <v>785.054138889197</v>
      </c>
      <c r="AC80" s="103">
        <f t="shared" si="51"/>
        <v>764.8112298546944</v>
      </c>
      <c r="AD80" s="103">
        <f t="shared" si="52"/>
        <v>748.4586887678122</v>
      </c>
      <c r="AE80" s="51">
        <f t="shared" si="53"/>
        <v>33.31652456851204</v>
      </c>
      <c r="AF80" s="52">
        <f t="shared" si="54"/>
        <v>26.957011303563775</v>
      </c>
      <c r="AG80" s="52">
        <f t="shared" si="55"/>
        <v>21.96368405699305</v>
      </c>
      <c r="AH80" s="52">
        <f t="shared" si="56"/>
        <v>18.35543697927286</v>
      </c>
      <c r="AI80" s="53">
        <f t="shared" si="57"/>
        <v>16.15455488877912</v>
      </c>
      <c r="AJ80" s="24"/>
      <c r="BY80"/>
    </row>
    <row r="81" spans="1:77" ht="16.5">
      <c r="A81" s="97">
        <v>39</v>
      </c>
      <c r="B81" s="4">
        <v>-2.4287738043023666</v>
      </c>
      <c r="C81" s="11">
        <v>266.71740499918525</v>
      </c>
      <c r="D81" s="4">
        <v>-3.7312804857203368</v>
      </c>
      <c r="E81" s="4">
        <f t="shared" si="32"/>
        <v>4.452122668523722</v>
      </c>
      <c r="F81" s="143">
        <f t="shared" si="33"/>
        <v>0.40479563405039437</v>
      </c>
      <c r="G81" s="58">
        <f t="shared" si="59"/>
        <v>44.45290083319754</v>
      </c>
      <c r="H81" s="60">
        <f t="shared" si="60"/>
        <v>0.6218800809533894</v>
      </c>
      <c r="I81" s="60">
        <f t="shared" si="61"/>
        <v>0.7420204447539537</v>
      </c>
      <c r="J81" s="41">
        <f t="shared" si="34"/>
        <v>4.452122668523722</v>
      </c>
      <c r="K81" s="18">
        <f t="shared" si="35"/>
        <v>68.54538211060779</v>
      </c>
      <c r="L81" s="18">
        <f t="shared" si="36"/>
        <v>455.6425699829597</v>
      </c>
      <c r="M81" s="15">
        <f t="shared" si="37"/>
        <v>4.698306999403219</v>
      </c>
      <c r="N81" s="18">
        <f t="shared" si="38"/>
        <v>443.6407544119019</v>
      </c>
      <c r="O81" s="18">
        <f t="shared" si="39"/>
        <v>785.1827785566772</v>
      </c>
      <c r="P81" s="11">
        <f t="shared" si="40"/>
        <v>23.797249114938346</v>
      </c>
      <c r="Q81" s="83">
        <f t="shared" si="41"/>
        <v>1781.5070411764882</v>
      </c>
      <c r="R81" s="113">
        <f t="shared" si="58"/>
        <v>1.5418503902164214E-05</v>
      </c>
      <c r="S81" s="62">
        <f t="shared" si="42"/>
        <v>0.027468173266112707</v>
      </c>
      <c r="T81" s="24"/>
      <c r="U81" s="54">
        <f t="shared" si="43"/>
        <v>5.513710037956039</v>
      </c>
      <c r="V81" s="55">
        <f t="shared" si="44"/>
        <v>4.9443382118730765</v>
      </c>
      <c r="W81" s="55">
        <f t="shared" si="45"/>
        <v>4.452122668523722</v>
      </c>
      <c r="X81" s="55">
        <f t="shared" si="46"/>
        <v>4.065187091542132</v>
      </c>
      <c r="Y81" s="56">
        <f t="shared" si="47"/>
        <v>3.8156951993525694</v>
      </c>
      <c r="Z81" s="103">
        <f t="shared" si="48"/>
        <v>812.8406537879093</v>
      </c>
      <c r="AA81" s="103">
        <f t="shared" si="49"/>
        <v>803.6330371615622</v>
      </c>
      <c r="AB81" s="103">
        <f t="shared" si="50"/>
        <v>787.1225912945196</v>
      </c>
      <c r="AC81" s="103">
        <f t="shared" si="51"/>
        <v>768.49971341744</v>
      </c>
      <c r="AD81" s="103">
        <f t="shared" si="52"/>
        <v>753.8178971219555</v>
      </c>
      <c r="AE81" s="51">
        <f t="shared" si="53"/>
        <v>33.524033864639016</v>
      </c>
      <c r="AF81" s="52">
        <f t="shared" si="54"/>
        <v>27.292682152472906</v>
      </c>
      <c r="AG81" s="52">
        <f t="shared" si="55"/>
        <v>22.41980231762303</v>
      </c>
      <c r="AH81" s="52">
        <f t="shared" si="56"/>
        <v>18.92383934674985</v>
      </c>
      <c r="AI81" s="53">
        <f t="shared" si="57"/>
        <v>16.825887893206914</v>
      </c>
      <c r="AJ81" s="24"/>
      <c r="BY81"/>
    </row>
    <row r="82" spans="1:77" ht="16.5">
      <c r="A82" s="97">
        <v>40</v>
      </c>
      <c r="B82" s="4">
        <v>-2.3645929712935825</v>
      </c>
      <c r="C82" s="11">
        <v>267.68052309683566</v>
      </c>
      <c r="D82" s="4">
        <v>-3.826948792718716</v>
      </c>
      <c r="E82" s="4">
        <f t="shared" si="32"/>
        <v>4.498537204690237</v>
      </c>
      <c r="F82" s="143">
        <f t="shared" si="33"/>
        <v>0.3940988285489304</v>
      </c>
      <c r="G82" s="58">
        <f t="shared" si="59"/>
        <v>44.61342051613927</v>
      </c>
      <c r="H82" s="60">
        <f t="shared" si="60"/>
        <v>0.6378247987864527</v>
      </c>
      <c r="I82" s="60">
        <f t="shared" si="61"/>
        <v>0.7497562007817061</v>
      </c>
      <c r="J82" s="41">
        <f t="shared" si="34"/>
        <v>4.498537204690237</v>
      </c>
      <c r="K82" s="18">
        <f t="shared" si="35"/>
        <v>64.97059591352979</v>
      </c>
      <c r="L82" s="18">
        <f t="shared" si="36"/>
        <v>433.093354309464</v>
      </c>
      <c r="M82" s="15">
        <f t="shared" si="37"/>
        <v>4.942320439837415</v>
      </c>
      <c r="N82" s="18">
        <f t="shared" si="38"/>
        <v>451.31123368043325</v>
      </c>
      <c r="O82" s="18">
        <f t="shared" si="39"/>
        <v>787.4126162628597</v>
      </c>
      <c r="P82" s="11">
        <f t="shared" si="40"/>
        <v>24.24752537926442</v>
      </c>
      <c r="Q82" s="83">
        <f t="shared" si="41"/>
        <v>1765.9776459853888</v>
      </c>
      <c r="R82" s="113">
        <f t="shared" si="58"/>
        <v>1.5418503902164214E-05</v>
      </c>
      <c r="S82" s="62">
        <f t="shared" si="42"/>
        <v>0.02722873322576049</v>
      </c>
      <c r="T82" s="24"/>
      <c r="U82" s="54">
        <f t="shared" si="43"/>
        <v>5.536624890388826</v>
      </c>
      <c r="V82" s="55">
        <f t="shared" si="44"/>
        <v>4.977549583134937</v>
      </c>
      <c r="W82" s="55">
        <f t="shared" si="45"/>
        <v>4.498537204690237</v>
      </c>
      <c r="X82" s="55">
        <f t="shared" si="46"/>
        <v>4.127556972970753</v>
      </c>
      <c r="Y82" s="56">
        <f t="shared" si="47"/>
        <v>3.8955960522079924</v>
      </c>
      <c r="Z82" s="103">
        <f t="shared" si="48"/>
        <v>812.9908612036813</v>
      </c>
      <c r="AA82" s="103">
        <f t="shared" si="49"/>
        <v>804.4602838145595</v>
      </c>
      <c r="AB82" s="103">
        <f t="shared" si="50"/>
        <v>789.0210735925845</v>
      </c>
      <c r="AC82" s="103">
        <f t="shared" si="51"/>
        <v>771.8407754067174</v>
      </c>
      <c r="AD82" s="103">
        <f t="shared" si="52"/>
        <v>758.7500872967556</v>
      </c>
      <c r="AE82" s="51">
        <f t="shared" si="53"/>
        <v>33.78817190684447</v>
      </c>
      <c r="AF82" s="52">
        <f t="shared" si="54"/>
        <v>27.63863816508278</v>
      </c>
      <c r="AG82" s="52">
        <f t="shared" si="55"/>
        <v>22.858945128575098</v>
      </c>
      <c r="AH82" s="52">
        <f t="shared" si="56"/>
        <v>19.46743647726304</v>
      </c>
      <c r="AI82" s="53">
        <f t="shared" si="57"/>
        <v>17.484435218556715</v>
      </c>
      <c r="AJ82" s="24"/>
      <c r="BY82"/>
    </row>
    <row r="83" spans="1:77" ht="16.5">
      <c r="A83" s="97">
        <v>41</v>
      </c>
      <c r="B83" s="4">
        <v>-2.288741666332017</v>
      </c>
      <c r="C83" s="11">
        <v>270.6049879533039</v>
      </c>
      <c r="D83" s="4">
        <v>-3.9188784877742875</v>
      </c>
      <c r="E83" s="4">
        <f t="shared" si="32"/>
        <v>4.5382757757924255</v>
      </c>
      <c r="F83" s="143">
        <f t="shared" si="33"/>
        <v>0.38145694438866945</v>
      </c>
      <c r="G83" s="58">
        <f t="shared" si="59"/>
        <v>45.10083132555066</v>
      </c>
      <c r="H83" s="60">
        <f t="shared" si="60"/>
        <v>0.6531464146290479</v>
      </c>
      <c r="I83" s="60">
        <f t="shared" si="61"/>
        <v>0.7563792959654043</v>
      </c>
      <c r="J83" s="41">
        <f t="shared" si="34"/>
        <v>4.5382757757924255</v>
      </c>
      <c r="K83" s="18">
        <f t="shared" si="35"/>
        <v>60.86920274510862</v>
      </c>
      <c r="L83" s="18">
        <f t="shared" si="36"/>
        <v>407.50493657772233</v>
      </c>
      <c r="M83" s="15">
        <f t="shared" si="37"/>
        <v>5.1826179250782145</v>
      </c>
      <c r="N83" s="18">
        <f t="shared" si="38"/>
        <v>457.9113930702667</v>
      </c>
      <c r="O83" s="18">
        <f t="shared" si="39"/>
        <v>789.3375191346921</v>
      </c>
      <c r="P83" s="11">
        <f t="shared" si="40"/>
        <v>24.658714845062068</v>
      </c>
      <c r="Q83" s="83">
        <f t="shared" si="41"/>
        <v>1745.46438429793</v>
      </c>
      <c r="R83" s="113">
        <f t="shared" si="58"/>
        <v>1.5418503902164214E-05</v>
      </c>
      <c r="S83" s="62">
        <f t="shared" si="42"/>
        <v>0.026912449420386293</v>
      </c>
      <c r="T83" s="24"/>
      <c r="U83" s="54">
        <f t="shared" si="43"/>
        <v>5.559293424120084</v>
      </c>
      <c r="V83" s="55">
        <f t="shared" si="44"/>
        <v>5.006656532138976</v>
      </c>
      <c r="W83" s="55">
        <f t="shared" si="45"/>
        <v>4.5382757757924255</v>
      </c>
      <c r="X83" s="55">
        <f t="shared" si="46"/>
        <v>4.182553709693185</v>
      </c>
      <c r="Y83" s="56">
        <f t="shared" si="47"/>
        <v>3.969891079460682</v>
      </c>
      <c r="Z83" s="103">
        <f t="shared" si="48"/>
        <v>813.122737651871</v>
      </c>
      <c r="AA83" s="103">
        <f t="shared" si="49"/>
        <v>805.1556298383064</v>
      </c>
      <c r="AB83" s="103">
        <f t="shared" si="50"/>
        <v>790.5897327946844</v>
      </c>
      <c r="AC83" s="103">
        <f t="shared" si="51"/>
        <v>774.6782758408735</v>
      </c>
      <c r="AD83" s="103">
        <f t="shared" si="52"/>
        <v>763.1412195477252</v>
      </c>
      <c r="AE83" s="51">
        <f t="shared" si="53"/>
        <v>34.0504871959755</v>
      </c>
      <c r="AF83" s="52">
        <f t="shared" si="54"/>
        <v>27.943623728934647</v>
      </c>
      <c r="AG83" s="52">
        <f t="shared" si="55"/>
        <v>23.238292559195543</v>
      </c>
      <c r="AH83" s="52">
        <f t="shared" si="56"/>
        <v>19.953121571631698</v>
      </c>
      <c r="AI83" s="53">
        <f t="shared" si="57"/>
        <v>18.108049169572954</v>
      </c>
      <c r="AJ83" s="24"/>
      <c r="BY83"/>
    </row>
    <row r="84" spans="1:77" ht="16.5">
      <c r="A84" s="97">
        <v>42</v>
      </c>
      <c r="B84" s="4">
        <v>-2.2060619817189835</v>
      </c>
      <c r="C84" s="11">
        <v>274.4734396048933</v>
      </c>
      <c r="D84" s="4">
        <v>-4.00215179671457</v>
      </c>
      <c r="E84" s="4">
        <f t="shared" si="32"/>
        <v>4.569893704576897</v>
      </c>
      <c r="F84" s="143">
        <f t="shared" si="33"/>
        <v>0.3676769969531639</v>
      </c>
      <c r="G84" s="58">
        <f t="shared" si="59"/>
        <v>45.74557326748222</v>
      </c>
      <c r="H84" s="60">
        <f t="shared" si="60"/>
        <v>0.6670252994524284</v>
      </c>
      <c r="I84" s="60">
        <f t="shared" si="61"/>
        <v>0.7616489507628162</v>
      </c>
      <c r="J84" s="41">
        <f t="shared" si="34"/>
        <v>4.569893704576897</v>
      </c>
      <c r="K84" s="18">
        <f t="shared" si="35"/>
        <v>56.550894917339285</v>
      </c>
      <c r="L84" s="18">
        <f t="shared" si="36"/>
        <v>380.6927880477389</v>
      </c>
      <c r="M84" s="15">
        <f t="shared" si="37"/>
        <v>5.405211740405054</v>
      </c>
      <c r="N84" s="18">
        <f t="shared" si="38"/>
        <v>463.18432880967146</v>
      </c>
      <c r="O84" s="18">
        <f t="shared" si="39"/>
        <v>790.9250714720604</v>
      </c>
      <c r="P84" s="11">
        <f t="shared" si="40"/>
        <v>25.00508021285479</v>
      </c>
      <c r="Q84" s="83">
        <f t="shared" si="41"/>
        <v>1721.76337520007</v>
      </c>
      <c r="R84" s="113">
        <f t="shared" si="58"/>
        <v>1.5418503902164214E-05</v>
      </c>
      <c r="S84" s="62">
        <f t="shared" si="42"/>
        <v>0.026547015319125705</v>
      </c>
      <c r="T84" s="24"/>
      <c r="U84" s="54">
        <f t="shared" si="43"/>
        <v>5.577034894764172</v>
      </c>
      <c r="V84" s="55">
        <f t="shared" si="44"/>
        <v>5.028885052959241</v>
      </c>
      <c r="W84" s="55">
        <f t="shared" si="45"/>
        <v>4.569893704576897</v>
      </c>
      <c r="X84" s="55">
        <f t="shared" si="46"/>
        <v>4.229190111969581</v>
      </c>
      <c r="Y84" s="56">
        <f t="shared" si="47"/>
        <v>4.036836195837782</v>
      </c>
      <c r="Z84" s="103">
        <f t="shared" si="48"/>
        <v>813.2143561166557</v>
      </c>
      <c r="AA84" s="103">
        <f t="shared" si="49"/>
        <v>805.6680045729677</v>
      </c>
      <c r="AB84" s="103">
        <f t="shared" si="50"/>
        <v>791.800479709677</v>
      </c>
      <c r="AC84" s="103">
        <f t="shared" si="51"/>
        <v>777.004888266764</v>
      </c>
      <c r="AD84" s="103">
        <f t="shared" si="52"/>
        <v>766.9376286942376</v>
      </c>
      <c r="AE84" s="51">
        <f t="shared" si="53"/>
        <v>34.25649289747325</v>
      </c>
      <c r="AF84" s="52">
        <f t="shared" si="54"/>
        <v>28.177659025837702</v>
      </c>
      <c r="AG84" s="52">
        <f t="shared" si="55"/>
        <v>23.542339265942214</v>
      </c>
      <c r="AH84" s="52">
        <f t="shared" si="56"/>
        <v>20.369638115707804</v>
      </c>
      <c r="AI84" s="53">
        <f t="shared" si="57"/>
        <v>18.679271759312986</v>
      </c>
      <c r="AJ84" s="24"/>
      <c r="BY84"/>
    </row>
    <row r="85" spans="1:77" ht="16.5">
      <c r="A85" s="97">
        <v>43</v>
      </c>
      <c r="B85" s="4">
        <v>-2.121182434823737</v>
      </c>
      <c r="C85" s="11">
        <v>280.00425285341436</v>
      </c>
      <c r="D85" s="4">
        <v>-4.074598809441129</v>
      </c>
      <c r="E85" s="4">
        <f t="shared" si="32"/>
        <v>4.593666333083393</v>
      </c>
      <c r="F85" s="143">
        <f t="shared" si="33"/>
        <v>0.35353040580395617</v>
      </c>
      <c r="G85" s="58">
        <f t="shared" si="59"/>
        <v>46.66737547556906</v>
      </c>
      <c r="H85" s="60">
        <f t="shared" si="60"/>
        <v>0.6790998015735216</v>
      </c>
      <c r="I85" s="60">
        <f t="shared" si="61"/>
        <v>0.7656110555138987</v>
      </c>
      <c r="J85" s="41">
        <f t="shared" si="34"/>
        <v>4.593666333083393</v>
      </c>
      <c r="K85" s="18">
        <f t="shared" si="35"/>
        <v>52.282952608555696</v>
      </c>
      <c r="L85" s="18">
        <f t="shared" si="36"/>
        <v>354.4756269860439</v>
      </c>
      <c r="M85" s="15">
        <f t="shared" si="37"/>
        <v>5.602673386516581</v>
      </c>
      <c r="N85" s="18">
        <f t="shared" si="38"/>
        <v>467.16137956670514</v>
      </c>
      <c r="O85" s="18">
        <f t="shared" si="39"/>
        <v>792.1949915663077</v>
      </c>
      <c r="P85" s="11">
        <f t="shared" si="40"/>
        <v>25.295961116191215</v>
      </c>
      <c r="Q85" s="83">
        <f t="shared" si="41"/>
        <v>1697.0135852303204</v>
      </c>
      <c r="R85" s="113">
        <f t="shared" si="58"/>
        <v>1.5418503902164214E-05</v>
      </c>
      <c r="S85" s="62">
        <f t="shared" si="42"/>
        <v>0.026165410585899378</v>
      </c>
      <c r="T85" s="24"/>
      <c r="U85" s="54">
        <f t="shared" si="43"/>
        <v>5.594137149677626</v>
      </c>
      <c r="V85" s="55">
        <f t="shared" si="44"/>
        <v>5.046332975880127</v>
      </c>
      <c r="W85" s="55">
        <f t="shared" si="45"/>
        <v>4.593666333083393</v>
      </c>
      <c r="X85" s="55">
        <f t="shared" si="46"/>
        <v>4.266526933953334</v>
      </c>
      <c r="Y85" s="56">
        <f t="shared" si="47"/>
        <v>4.09510947335861</v>
      </c>
      <c r="Z85" s="103">
        <f t="shared" si="48"/>
        <v>813.293039451061</v>
      </c>
      <c r="AA85" s="103">
        <f t="shared" si="49"/>
        <v>806.0588765183494</v>
      </c>
      <c r="AB85" s="103">
        <f t="shared" si="50"/>
        <v>792.6890271424925</v>
      </c>
      <c r="AC85" s="103">
        <f t="shared" si="51"/>
        <v>778.8150474650189</v>
      </c>
      <c r="AD85" s="103">
        <f t="shared" si="52"/>
        <v>770.1189672546168</v>
      </c>
      <c r="AE85" s="51">
        <f t="shared" si="53"/>
        <v>34.455662563234846</v>
      </c>
      <c r="AF85" s="52">
        <f t="shared" si="54"/>
        <v>28.362042341748342</v>
      </c>
      <c r="AG85" s="52">
        <f t="shared" si="55"/>
        <v>23.77223882484627</v>
      </c>
      <c r="AH85" s="52">
        <f t="shared" si="56"/>
        <v>20.706183179868955</v>
      </c>
      <c r="AI85" s="53">
        <f t="shared" si="57"/>
        <v>19.183678671257667</v>
      </c>
      <c r="AJ85" s="24"/>
      <c r="BY85"/>
    </row>
    <row r="86" spans="1:77" ht="16.5">
      <c r="A86" s="97">
        <v>44</v>
      </c>
      <c r="B86" s="4">
        <v>-2.039185942913118</v>
      </c>
      <c r="C86" s="11">
        <v>283.1959720584082</v>
      </c>
      <c r="D86" s="4">
        <v>-4.139000278752826</v>
      </c>
      <c r="E86" s="4">
        <f t="shared" si="32"/>
        <v>4.614065736125834</v>
      </c>
      <c r="F86" s="143">
        <f t="shared" si="33"/>
        <v>0.339864323818853</v>
      </c>
      <c r="G86" s="58">
        <f t="shared" si="59"/>
        <v>47.19932867640137</v>
      </c>
      <c r="H86" s="60">
        <f t="shared" si="60"/>
        <v>0.6898333797921378</v>
      </c>
      <c r="I86" s="60">
        <f t="shared" si="61"/>
        <v>0.7690109560209722</v>
      </c>
      <c r="J86" s="41">
        <f t="shared" si="34"/>
        <v>4.614065736125834</v>
      </c>
      <c r="K86" s="18">
        <f t="shared" si="35"/>
        <v>48.31897565892232</v>
      </c>
      <c r="L86" s="18">
        <f t="shared" si="36"/>
        <v>329.8238570354986</v>
      </c>
      <c r="M86" s="15">
        <f t="shared" si="37"/>
        <v>5.781180231577624</v>
      </c>
      <c r="N86" s="18">
        <f t="shared" si="38"/>
        <v>470.58259816067056</v>
      </c>
      <c r="O86" s="18">
        <f t="shared" si="39"/>
        <v>793.3133630520408</v>
      </c>
      <c r="P86" s="11">
        <f t="shared" si="40"/>
        <v>25.530381647708595</v>
      </c>
      <c r="Q86" s="83">
        <f t="shared" si="41"/>
        <v>1673.3503557864185</v>
      </c>
      <c r="R86" s="113">
        <f t="shared" si="58"/>
        <v>1.5418503902164214E-05</v>
      </c>
      <c r="S86" s="62">
        <f t="shared" si="42"/>
        <v>0.025800558990380768</v>
      </c>
      <c r="T86" s="24"/>
      <c r="U86" s="54">
        <f t="shared" si="43"/>
        <v>5.598950007600538</v>
      </c>
      <c r="V86" s="55">
        <f t="shared" si="44"/>
        <v>5.056632415445816</v>
      </c>
      <c r="W86" s="55">
        <f t="shared" si="45"/>
        <v>4.614065736125834</v>
      </c>
      <c r="X86" s="55">
        <f t="shared" si="46"/>
        <v>4.302145381628709</v>
      </c>
      <c r="Y86" s="56">
        <f t="shared" si="47"/>
        <v>4.150432289180703</v>
      </c>
      <c r="Z86" s="103">
        <f t="shared" si="48"/>
        <v>813.3134773637255</v>
      </c>
      <c r="AA86" s="103">
        <f t="shared" si="49"/>
        <v>806.2849401017614</v>
      </c>
      <c r="AB86" s="103">
        <f t="shared" si="50"/>
        <v>793.4366022160417</v>
      </c>
      <c r="AC86" s="103">
        <f t="shared" si="51"/>
        <v>780.4984458344029</v>
      </c>
      <c r="AD86" s="103">
        <f t="shared" si="52"/>
        <v>773.033349744273</v>
      </c>
      <c r="AE86" s="51">
        <f t="shared" si="53"/>
        <v>34.51181597088054</v>
      </c>
      <c r="AF86" s="52">
        <f t="shared" si="54"/>
        <v>28.47116422694185</v>
      </c>
      <c r="AG86" s="52">
        <f t="shared" si="55"/>
        <v>23.970403171470846</v>
      </c>
      <c r="AH86" s="52">
        <f t="shared" si="56"/>
        <v>21.029795635944545</v>
      </c>
      <c r="AI86" s="53">
        <f t="shared" si="57"/>
        <v>19.668729233305186</v>
      </c>
      <c r="AJ86" s="24"/>
      <c r="BY86"/>
    </row>
    <row r="87" spans="1:77" ht="16.5">
      <c r="A87" s="97">
        <v>45</v>
      </c>
      <c r="B87" s="4">
        <v>-1.963681112954955</v>
      </c>
      <c r="C87" s="11">
        <v>284.50496123378326</v>
      </c>
      <c r="D87" s="4">
        <v>-4.198153738547393</v>
      </c>
      <c r="E87" s="4">
        <f t="shared" si="32"/>
        <v>4.634710166327066</v>
      </c>
      <c r="F87" s="143">
        <f t="shared" si="33"/>
        <v>0.3272801854924925</v>
      </c>
      <c r="G87" s="58">
        <f t="shared" si="59"/>
        <v>47.41749353896388</v>
      </c>
      <c r="H87" s="60">
        <f t="shared" si="60"/>
        <v>0.6996922897578987</v>
      </c>
      <c r="I87" s="60">
        <f t="shared" si="61"/>
        <v>0.7724516943878443</v>
      </c>
      <c r="J87" s="41">
        <f t="shared" si="34"/>
        <v>4.634710166327066</v>
      </c>
      <c r="K87" s="18">
        <f t="shared" si="35"/>
        <v>44.80701241607226</v>
      </c>
      <c r="L87" s="18">
        <f t="shared" si="36"/>
        <v>307.7391305739714</v>
      </c>
      <c r="M87" s="15">
        <f t="shared" si="37"/>
        <v>5.947607150508126</v>
      </c>
      <c r="N87" s="18">
        <f t="shared" si="38"/>
        <v>474.0528595485749</v>
      </c>
      <c r="O87" s="18">
        <f t="shared" si="39"/>
        <v>794.3762913389997</v>
      </c>
      <c r="P87" s="11">
        <f t="shared" si="40"/>
        <v>25.7473268279134</v>
      </c>
      <c r="Q87" s="83">
        <f t="shared" si="41"/>
        <v>1652.67022785604</v>
      </c>
      <c r="R87" s="113">
        <f t="shared" si="58"/>
        <v>1.5418503902164214E-05</v>
      </c>
      <c r="S87" s="62">
        <f t="shared" si="42"/>
        <v>0.02548170235718897</v>
      </c>
      <c r="T87" s="24"/>
      <c r="U87" s="54">
        <f t="shared" si="43"/>
        <v>5.597939867713873</v>
      </c>
      <c r="V87" s="55">
        <f t="shared" si="44"/>
        <v>5.064819873050912</v>
      </c>
      <c r="W87" s="55">
        <f t="shared" si="45"/>
        <v>4.634710166327066</v>
      </c>
      <c r="X87" s="55">
        <f t="shared" si="46"/>
        <v>4.338357373563459</v>
      </c>
      <c r="Y87" s="56">
        <f t="shared" si="47"/>
        <v>4.204143131619376</v>
      </c>
      <c r="Z87" s="103">
        <f t="shared" si="48"/>
        <v>813.3092498648539</v>
      </c>
      <c r="AA87" s="103">
        <f t="shared" si="49"/>
        <v>806.462176624292</v>
      </c>
      <c r="AB87" s="103">
        <f t="shared" si="50"/>
        <v>794.1791629911974</v>
      </c>
      <c r="AC87" s="103">
        <f t="shared" si="51"/>
        <v>782.1664661315484</v>
      </c>
      <c r="AD87" s="103">
        <f t="shared" si="52"/>
        <v>775.7644010831066</v>
      </c>
      <c r="AE87" s="51">
        <f t="shared" si="53"/>
        <v>34.50002651327076</v>
      </c>
      <c r="AF87" s="52">
        <f t="shared" si="54"/>
        <v>28.55805870750283</v>
      </c>
      <c r="AG87" s="52">
        <f t="shared" si="55"/>
        <v>24.171781348298044</v>
      </c>
      <c r="AH87" s="52">
        <f t="shared" si="56"/>
        <v>21.36135968549323</v>
      </c>
      <c r="AI87" s="53">
        <f t="shared" si="57"/>
        <v>20.145407885002147</v>
      </c>
      <c r="AJ87" s="24"/>
      <c r="BY87"/>
    </row>
    <row r="88" spans="1:77" ht="16.5">
      <c r="A88" s="97">
        <v>46</v>
      </c>
      <c r="B88" s="4">
        <v>-1.8934386589597487</v>
      </c>
      <c r="C88" s="11">
        <v>285.8601821542366</v>
      </c>
      <c r="D88" s="4">
        <v>-4.256096667781641</v>
      </c>
      <c r="E88" s="4">
        <f t="shared" si="32"/>
        <v>4.658268863080498</v>
      </c>
      <c r="F88" s="143">
        <f t="shared" si="33"/>
        <v>0.3155731098266248</v>
      </c>
      <c r="G88" s="58">
        <f t="shared" si="59"/>
        <v>47.64336369237277</v>
      </c>
      <c r="H88" s="60">
        <f t="shared" si="60"/>
        <v>0.7093494446302736</v>
      </c>
      <c r="I88" s="60">
        <f t="shared" si="61"/>
        <v>0.7763781438467497</v>
      </c>
      <c r="J88" s="41">
        <f t="shared" si="34"/>
        <v>4.658268863080498</v>
      </c>
      <c r="K88" s="18">
        <f t="shared" si="35"/>
        <v>41.658779451098546</v>
      </c>
      <c r="L88" s="18">
        <f t="shared" si="36"/>
        <v>287.9723786814289</v>
      </c>
      <c r="M88" s="15">
        <f t="shared" si="37"/>
        <v>6.112917921487994</v>
      </c>
      <c r="N88" s="18">
        <f t="shared" si="38"/>
        <v>478.02272343893657</v>
      </c>
      <c r="O88" s="18">
        <f t="shared" si="39"/>
        <v>795.4713823951349</v>
      </c>
      <c r="P88" s="11">
        <f t="shared" si="40"/>
        <v>25.994111995620663</v>
      </c>
      <c r="Q88" s="83">
        <f t="shared" si="41"/>
        <v>1635.2322938837076</v>
      </c>
      <c r="R88" s="113">
        <f t="shared" si="58"/>
        <v>1.5418503902164214E-05</v>
      </c>
      <c r="S88" s="62">
        <f t="shared" si="42"/>
        <v>0.025212835504190883</v>
      </c>
      <c r="T88" s="24"/>
      <c r="U88" s="54">
        <f t="shared" si="43"/>
        <v>5.601051227143331</v>
      </c>
      <c r="V88" s="55">
        <f t="shared" si="44"/>
        <v>5.076619442893794</v>
      </c>
      <c r="W88" s="55">
        <f t="shared" si="45"/>
        <v>4.658268863080498</v>
      </c>
      <c r="X88" s="55">
        <f t="shared" si="46"/>
        <v>4.376526744739233</v>
      </c>
      <c r="Y88" s="56">
        <f t="shared" si="47"/>
        <v>4.258593383734214</v>
      </c>
      <c r="Z88" s="103">
        <f t="shared" si="48"/>
        <v>813.3221654403011</v>
      </c>
      <c r="AA88" s="103">
        <f t="shared" si="49"/>
        <v>806.71375655696</v>
      </c>
      <c r="AB88" s="103">
        <f t="shared" si="50"/>
        <v>795.0093601133656</v>
      </c>
      <c r="AC88" s="103">
        <f t="shared" si="51"/>
        <v>783.8773129037636</v>
      </c>
      <c r="AD88" s="103">
        <f t="shared" si="52"/>
        <v>778.434316961285</v>
      </c>
      <c r="AE88" s="51">
        <f t="shared" si="53"/>
        <v>34.536345974963396</v>
      </c>
      <c r="AF88" s="52">
        <f t="shared" si="54"/>
        <v>28.68352098604489</v>
      </c>
      <c r="AG88" s="52">
        <f t="shared" si="55"/>
        <v>24.402611507859476</v>
      </c>
      <c r="AH88" s="52">
        <f t="shared" si="56"/>
        <v>21.713638916558697</v>
      </c>
      <c r="AI88" s="53">
        <f t="shared" si="57"/>
        <v>20.634442592676873</v>
      </c>
      <c r="AJ88" s="24"/>
      <c r="BY88"/>
    </row>
    <row r="89" spans="1:77" ht="16.5">
      <c r="A89" s="97">
        <v>47</v>
      </c>
      <c r="B89" s="4">
        <v>-1.822189769625318</v>
      </c>
      <c r="C89" s="11">
        <v>285.8416014019153</v>
      </c>
      <c r="D89" s="4">
        <v>-4.311162026359666</v>
      </c>
      <c r="E89" s="4">
        <f t="shared" si="32"/>
        <v>4.680437327221972</v>
      </c>
      <c r="F89" s="143">
        <f t="shared" si="33"/>
        <v>0.303698294937553</v>
      </c>
      <c r="G89" s="58">
        <f t="shared" si="59"/>
        <v>47.64026690031921</v>
      </c>
      <c r="H89" s="60">
        <f t="shared" si="60"/>
        <v>0.7185270043932777</v>
      </c>
      <c r="I89" s="60">
        <f t="shared" si="61"/>
        <v>0.7800728878703286</v>
      </c>
      <c r="J89" s="41">
        <f t="shared" si="34"/>
        <v>4.680437327221972</v>
      </c>
      <c r="K89" s="18">
        <f t="shared" si="35"/>
        <v>38.58258037578018</v>
      </c>
      <c r="L89" s="18">
        <f t="shared" si="36"/>
        <v>268.43790472143974</v>
      </c>
      <c r="M89" s="15">
        <f t="shared" si="37"/>
        <v>6.272118979713989</v>
      </c>
      <c r="N89" s="18">
        <f t="shared" si="38"/>
        <v>481.7677402990645</v>
      </c>
      <c r="O89" s="18">
        <f t="shared" si="39"/>
        <v>796.4864408917126</v>
      </c>
      <c r="P89" s="11">
        <f t="shared" si="40"/>
        <v>26.212979582836777</v>
      </c>
      <c r="Q89" s="83">
        <f t="shared" si="41"/>
        <v>1617.759764850548</v>
      </c>
      <c r="R89" s="113">
        <f t="shared" si="58"/>
        <v>1.5418503902164214E-05</v>
      </c>
      <c r="S89" s="62">
        <f t="shared" si="42"/>
        <v>0.024943435247112435</v>
      </c>
      <c r="T89" s="24"/>
      <c r="U89" s="54">
        <f t="shared" si="43"/>
        <v>5.597227396354572</v>
      </c>
      <c r="V89" s="55">
        <f t="shared" si="44"/>
        <v>5.084709082301903</v>
      </c>
      <c r="W89" s="55">
        <f t="shared" si="45"/>
        <v>4.680437327221972</v>
      </c>
      <c r="X89" s="55">
        <f t="shared" si="46"/>
        <v>4.414253718776261</v>
      </c>
      <c r="Y89" s="56">
        <f t="shared" si="47"/>
        <v>4.311808600886102</v>
      </c>
      <c r="Z89" s="103">
        <f t="shared" si="48"/>
        <v>813.3062482917079</v>
      </c>
      <c r="AA89" s="103">
        <f t="shared" si="49"/>
        <v>806.8836111831488</v>
      </c>
      <c r="AB89" s="103">
        <f t="shared" si="50"/>
        <v>795.7738467955612</v>
      </c>
      <c r="AC89" s="103">
        <f t="shared" si="51"/>
        <v>785.5206579487528</v>
      </c>
      <c r="AD89" s="103">
        <f t="shared" si="52"/>
        <v>780.9478402393925</v>
      </c>
      <c r="AE89" s="51">
        <f t="shared" si="53"/>
        <v>34.49171238633243</v>
      </c>
      <c r="AF89" s="52">
        <f t="shared" si="54"/>
        <v>28.76969466184478</v>
      </c>
      <c r="AG89" s="52">
        <f t="shared" si="55"/>
        <v>24.620817304734075</v>
      </c>
      <c r="AH89" s="52">
        <f t="shared" si="56"/>
        <v>22.064651993216582</v>
      </c>
      <c r="AI89" s="53">
        <f t="shared" si="57"/>
        <v>21.118021568056005</v>
      </c>
      <c r="AJ89" s="24"/>
      <c r="BY89"/>
    </row>
    <row r="90" spans="1:77" ht="16.5">
      <c r="A90" s="97">
        <v>48</v>
      </c>
      <c r="B90" s="4">
        <v>-1.758295828826924</v>
      </c>
      <c r="C90" s="11">
        <v>285.9329185673318</v>
      </c>
      <c r="D90" s="4">
        <v>-4.366431478680456</v>
      </c>
      <c r="E90" s="4">
        <f t="shared" si="32"/>
        <v>4.707157112279316</v>
      </c>
      <c r="F90" s="143">
        <f t="shared" si="33"/>
        <v>0.2930493048044873</v>
      </c>
      <c r="G90" s="58">
        <f t="shared" si="59"/>
        <v>47.65548642788863</v>
      </c>
      <c r="H90" s="60">
        <f t="shared" si="60"/>
        <v>0.727738579780076</v>
      </c>
      <c r="I90" s="60">
        <f t="shared" si="61"/>
        <v>0.7845261853798862</v>
      </c>
      <c r="J90" s="41">
        <f t="shared" si="34"/>
        <v>4.707157112279316</v>
      </c>
      <c r="K90" s="18">
        <f t="shared" si="35"/>
        <v>35.92427011402564</v>
      </c>
      <c r="L90" s="18">
        <f t="shared" si="36"/>
        <v>251.5747419902874</v>
      </c>
      <c r="M90" s="15">
        <f t="shared" si="37"/>
        <v>6.433967994772296</v>
      </c>
      <c r="N90" s="18">
        <f t="shared" si="38"/>
        <v>486.2937083031461</v>
      </c>
      <c r="O90" s="18">
        <f t="shared" si="39"/>
        <v>797.5671363741934</v>
      </c>
      <c r="P90" s="11">
        <f t="shared" si="40"/>
        <v>26.47891008916048</v>
      </c>
      <c r="Q90" s="83">
        <f t="shared" si="41"/>
        <v>1604.2727348655856</v>
      </c>
      <c r="R90" s="113">
        <f t="shared" si="58"/>
        <v>1.5418503902164214E-05</v>
      </c>
      <c r="S90" s="62">
        <f t="shared" si="42"/>
        <v>0.024735485422660686</v>
      </c>
      <c r="T90" s="24"/>
      <c r="U90" s="54">
        <f t="shared" si="43"/>
        <v>5.600034976781398</v>
      </c>
      <c r="V90" s="55">
        <f t="shared" si="44"/>
        <v>5.098520808406646</v>
      </c>
      <c r="W90" s="55">
        <f t="shared" si="45"/>
        <v>4.707157112279316</v>
      </c>
      <c r="X90" s="55">
        <f t="shared" si="46"/>
        <v>4.455068201380716</v>
      </c>
      <c r="Y90" s="56">
        <f t="shared" si="47"/>
        <v>4.366443430478762</v>
      </c>
      <c r="Z90" s="103">
        <f t="shared" si="48"/>
        <v>813.3179812901957</v>
      </c>
      <c r="AA90" s="103">
        <f t="shared" si="49"/>
        <v>807.16867512508</v>
      </c>
      <c r="AB90" s="103">
        <f t="shared" si="50"/>
        <v>796.6737576679768</v>
      </c>
      <c r="AC90" s="103">
        <f t="shared" si="51"/>
        <v>787.2451963938403</v>
      </c>
      <c r="AD90" s="103">
        <f t="shared" si="52"/>
        <v>783.4300713938744</v>
      </c>
      <c r="AE90" s="51">
        <f t="shared" si="53"/>
        <v>34.52448100595689</v>
      </c>
      <c r="AF90" s="52">
        <f t="shared" si="54"/>
        <v>28.917119600502033</v>
      </c>
      <c r="AG90" s="52">
        <f t="shared" si="55"/>
        <v>24.885107176612667</v>
      </c>
      <c r="AH90" s="52">
        <f t="shared" si="56"/>
        <v>22.447544986152696</v>
      </c>
      <c r="AI90" s="53">
        <f t="shared" si="57"/>
        <v>21.620297676578097</v>
      </c>
      <c r="AJ90" s="24"/>
      <c r="BY90"/>
    </row>
    <row r="91" spans="1:77" ht="16.5">
      <c r="A91" s="97">
        <v>49</v>
      </c>
      <c r="B91" s="4">
        <v>-1.6936315178150032</v>
      </c>
      <c r="C91" s="11">
        <v>284.0837497045378</v>
      </c>
      <c r="D91" s="4">
        <v>-4.421406773320223</v>
      </c>
      <c r="E91" s="4">
        <f t="shared" si="32"/>
        <v>4.734683260081744</v>
      </c>
      <c r="F91" s="143">
        <f t="shared" si="33"/>
        <v>0.28227191963583387</v>
      </c>
      <c r="G91" s="58">
        <f t="shared" si="59"/>
        <v>47.34729161742297</v>
      </c>
      <c r="H91" s="60">
        <f t="shared" si="60"/>
        <v>0.7369011288867039</v>
      </c>
      <c r="I91" s="60">
        <f t="shared" si="61"/>
        <v>0.7891138766802906</v>
      </c>
      <c r="J91" s="41">
        <f t="shared" si="34"/>
        <v>4.734683260081744</v>
      </c>
      <c r="K91" s="18">
        <f t="shared" si="35"/>
        <v>33.330506685107544</v>
      </c>
      <c r="L91" s="18">
        <f t="shared" si="36"/>
        <v>234.80363443393927</v>
      </c>
      <c r="M91" s="15">
        <f t="shared" si="37"/>
        <v>6.5970008813619</v>
      </c>
      <c r="N91" s="18">
        <f t="shared" si="38"/>
        <v>490.9699919825795</v>
      </c>
      <c r="O91" s="18">
        <f t="shared" si="39"/>
        <v>798.6211622908855</v>
      </c>
      <c r="P91" s="11">
        <f t="shared" si="40"/>
        <v>26.732661438720818</v>
      </c>
      <c r="Q91" s="83">
        <f t="shared" si="41"/>
        <v>1591.0549577125946</v>
      </c>
      <c r="R91" s="113">
        <f t="shared" si="58"/>
        <v>1.5418503902164214E-05</v>
      </c>
      <c r="S91" s="62">
        <f t="shared" si="42"/>
        <v>0.02453168707404936</v>
      </c>
      <c r="T91" s="24"/>
      <c r="U91" s="54">
        <f t="shared" si="43"/>
        <v>5.596116751802143</v>
      </c>
      <c r="V91" s="55">
        <f t="shared" si="44"/>
        <v>5.1100663201994525</v>
      </c>
      <c r="W91" s="55">
        <f t="shared" si="45"/>
        <v>4.734683260081744</v>
      </c>
      <c r="X91" s="55">
        <f t="shared" si="46"/>
        <v>4.497762335782666</v>
      </c>
      <c r="Y91" s="56">
        <f t="shared" si="47"/>
        <v>4.421617256671738</v>
      </c>
      <c r="Z91" s="103">
        <f t="shared" si="48"/>
        <v>813.3015365275268</v>
      </c>
      <c r="AA91" s="103">
        <f t="shared" si="49"/>
        <v>807.4021911579838</v>
      </c>
      <c r="AB91" s="103">
        <f t="shared" si="50"/>
        <v>797.5762347170706</v>
      </c>
      <c r="AC91" s="103">
        <f t="shared" si="51"/>
        <v>788.9899658796852</v>
      </c>
      <c r="AD91" s="103">
        <f t="shared" si="52"/>
        <v>785.835883172161</v>
      </c>
      <c r="AE91" s="51">
        <f t="shared" si="53"/>
        <v>34.4787538014895</v>
      </c>
      <c r="AF91" s="52">
        <f t="shared" si="54"/>
        <v>29.040643214829558</v>
      </c>
      <c r="AG91" s="52">
        <f t="shared" si="55"/>
        <v>25.158841877708287</v>
      </c>
      <c r="AH91" s="52">
        <f t="shared" si="56"/>
        <v>22.85157905425892</v>
      </c>
      <c r="AI91" s="53">
        <f t="shared" si="57"/>
        <v>22.133489245317822</v>
      </c>
      <c r="AJ91" s="24"/>
      <c r="BY91"/>
    </row>
    <row r="92" spans="1:77" ht="16.5">
      <c r="A92" s="97">
        <v>50</v>
      </c>
      <c r="B92" s="4">
        <v>-1.6337877315324292</v>
      </c>
      <c r="C92" s="11">
        <v>282.3607771625718</v>
      </c>
      <c r="D92" s="4">
        <v>-4.4784057492794975</v>
      </c>
      <c r="E92" s="4">
        <f t="shared" si="32"/>
        <v>4.767114473860003</v>
      </c>
      <c r="F92" s="143">
        <f t="shared" si="33"/>
        <v>0.27229795525540484</v>
      </c>
      <c r="G92" s="58">
        <f t="shared" si="59"/>
        <v>47.060129527095306</v>
      </c>
      <c r="H92" s="60">
        <f t="shared" si="60"/>
        <v>0.7464009582132496</v>
      </c>
      <c r="I92" s="60">
        <f t="shared" si="61"/>
        <v>0.7945190789766673</v>
      </c>
      <c r="J92" s="41">
        <f t="shared" si="34"/>
        <v>4.767114473860003</v>
      </c>
      <c r="K92" s="18">
        <f t="shared" si="35"/>
        <v>31.016680937276814</v>
      </c>
      <c r="L92" s="18">
        <f t="shared" si="36"/>
        <v>219.83233925213528</v>
      </c>
      <c r="M92" s="15">
        <f t="shared" si="37"/>
        <v>6.768188956653578</v>
      </c>
      <c r="N92" s="18">
        <f t="shared" si="38"/>
        <v>496.49734136899446</v>
      </c>
      <c r="O92" s="18">
        <f t="shared" si="39"/>
        <v>799.7462549300076</v>
      </c>
      <c r="P92" s="11">
        <f t="shared" si="40"/>
        <v>27.03842172962509</v>
      </c>
      <c r="Q92" s="83">
        <f t="shared" si="41"/>
        <v>1580.899227174693</v>
      </c>
      <c r="R92" s="113">
        <f t="shared" si="58"/>
        <v>1.5418503902164214E-05</v>
      </c>
      <c r="S92" s="62">
        <f t="shared" si="42"/>
        <v>0.024375100903121394</v>
      </c>
      <c r="T92" s="24"/>
      <c r="U92" s="54">
        <f t="shared" si="43"/>
        <v>5.5987418323663505</v>
      </c>
      <c r="V92" s="55">
        <f t="shared" si="44"/>
        <v>5.127442675496143</v>
      </c>
      <c r="W92" s="55">
        <f t="shared" si="45"/>
        <v>4.767114473860003</v>
      </c>
      <c r="X92" s="55">
        <f t="shared" si="46"/>
        <v>4.5442321853805385</v>
      </c>
      <c r="Y92" s="56">
        <f t="shared" si="47"/>
        <v>4.479359958050658</v>
      </c>
      <c r="Z92" s="103">
        <f t="shared" si="48"/>
        <v>813.3126088355007</v>
      </c>
      <c r="AA92" s="103">
        <f t="shared" si="49"/>
        <v>807.7454459639135</v>
      </c>
      <c r="AB92" s="103">
        <f t="shared" si="50"/>
        <v>798.6075318563236</v>
      </c>
      <c r="AC92" s="103">
        <f t="shared" si="51"/>
        <v>790.8203513110858</v>
      </c>
      <c r="AD92" s="103">
        <f t="shared" si="52"/>
        <v>788.2453366832148</v>
      </c>
      <c r="AE92" s="51">
        <f t="shared" si="53"/>
        <v>34.509386169783</v>
      </c>
      <c r="AF92" s="52">
        <f t="shared" si="54"/>
        <v>29.227044510994624</v>
      </c>
      <c r="AG92" s="52">
        <f t="shared" si="55"/>
        <v>25.483268119893708</v>
      </c>
      <c r="AH92" s="52">
        <f t="shared" si="56"/>
        <v>23.295420662352484</v>
      </c>
      <c r="AI92" s="53">
        <f t="shared" si="57"/>
        <v>22.676989185101625</v>
      </c>
      <c r="AJ92" s="24"/>
      <c r="BY92"/>
    </row>
    <row r="93" spans="1:77" ht="16.5">
      <c r="A93" s="97">
        <v>51</v>
      </c>
      <c r="B93" s="4">
        <v>-1.5752328133843463</v>
      </c>
      <c r="C93" s="11">
        <v>279.8918807171123</v>
      </c>
      <c r="D93" s="4">
        <v>-4.534937911501244</v>
      </c>
      <c r="E93" s="4">
        <f t="shared" si="32"/>
        <v>4.800731223213191</v>
      </c>
      <c r="F93" s="143">
        <f t="shared" si="33"/>
        <v>0.2625388022307244</v>
      </c>
      <c r="G93" s="58">
        <f t="shared" si="59"/>
        <v>46.64864678618538</v>
      </c>
      <c r="H93" s="60">
        <f t="shared" si="60"/>
        <v>0.7558229852502073</v>
      </c>
      <c r="I93" s="60">
        <f t="shared" si="61"/>
        <v>0.8001218705355317</v>
      </c>
      <c r="J93" s="41">
        <f t="shared" si="34"/>
        <v>4.800731223213191</v>
      </c>
      <c r="K93" s="18">
        <f t="shared" si="35"/>
        <v>28.83324759822287</v>
      </c>
      <c r="L93" s="18">
        <f t="shared" si="36"/>
        <v>205.57053878947218</v>
      </c>
      <c r="M93" s="15">
        <f t="shared" si="37"/>
        <v>6.94014091421363</v>
      </c>
      <c r="N93" s="18">
        <f t="shared" si="38"/>
        <v>502.24689849841656</v>
      </c>
      <c r="O93" s="18">
        <f t="shared" si="39"/>
        <v>800.8407087427687</v>
      </c>
      <c r="P93" s="11">
        <f t="shared" si="40"/>
        <v>27.35009632536694</v>
      </c>
      <c r="Q93" s="83">
        <f t="shared" si="41"/>
        <v>1571.7816308684608</v>
      </c>
      <c r="R93" s="113">
        <f t="shared" si="58"/>
        <v>1.5418503902164214E-05</v>
      </c>
      <c r="S93" s="62">
        <f t="shared" si="42"/>
        <v>0.024234521208895396</v>
      </c>
      <c r="T93" s="24"/>
      <c r="U93" s="54">
        <f t="shared" si="43"/>
        <v>5.600531595466838</v>
      </c>
      <c r="V93" s="55">
        <f t="shared" si="44"/>
        <v>5.145335868444909</v>
      </c>
      <c r="W93" s="55">
        <f t="shared" si="45"/>
        <v>4.800731223213191</v>
      </c>
      <c r="X93" s="55">
        <f t="shared" si="46"/>
        <v>4.591685026992511</v>
      </c>
      <c r="Y93" s="56">
        <f t="shared" si="47"/>
        <v>4.536974159924795</v>
      </c>
      <c r="Z93" s="103">
        <f t="shared" si="48"/>
        <v>813.3200301607831</v>
      </c>
      <c r="AA93" s="103">
        <f t="shared" si="49"/>
        <v>808.0886241160613</v>
      </c>
      <c r="AB93" s="103">
        <f t="shared" si="50"/>
        <v>799.640022877307</v>
      </c>
      <c r="AC93" s="103">
        <f t="shared" si="51"/>
        <v>792.6156857368104</v>
      </c>
      <c r="AD93" s="103">
        <f t="shared" si="52"/>
        <v>790.5391808228816</v>
      </c>
      <c r="AE93" s="51">
        <f t="shared" si="53"/>
        <v>34.530278895466445</v>
      </c>
      <c r="AF93" s="52">
        <f t="shared" si="54"/>
        <v>29.41961092511965</v>
      </c>
      <c r="AG93" s="52">
        <f t="shared" si="55"/>
        <v>25.821738190265688</v>
      </c>
      <c r="AH93" s="52">
        <f t="shared" si="56"/>
        <v>23.75303559972968</v>
      </c>
      <c r="AI93" s="53">
        <f t="shared" si="57"/>
        <v>23.225818016253214</v>
      </c>
      <c r="AJ93" s="24"/>
      <c r="BY93"/>
    </row>
    <row r="94" spans="1:77" ht="16.5">
      <c r="A94" s="97">
        <v>52</v>
      </c>
      <c r="B94" s="4">
        <v>-1.5187302671408105</v>
      </c>
      <c r="C94" s="11">
        <v>276.7421270857516</v>
      </c>
      <c r="D94" s="4">
        <v>-4.593918042400978</v>
      </c>
      <c r="E94" s="4">
        <f t="shared" si="32"/>
        <v>4.838452707697662</v>
      </c>
      <c r="F94" s="143">
        <f t="shared" si="33"/>
        <v>0.2531217111901351</v>
      </c>
      <c r="G94" s="58">
        <f t="shared" si="59"/>
        <v>46.12368784762526</v>
      </c>
      <c r="H94" s="60">
        <f t="shared" si="60"/>
        <v>0.7656530070668297</v>
      </c>
      <c r="I94" s="60">
        <f t="shared" si="61"/>
        <v>0.806408784616277</v>
      </c>
      <c r="J94" s="41">
        <f t="shared" si="34"/>
        <v>4.838452707697662</v>
      </c>
      <c r="K94" s="18">
        <f t="shared" si="35"/>
        <v>26.801886140812844</v>
      </c>
      <c r="L94" s="18">
        <f t="shared" si="36"/>
        <v>192.169397712464</v>
      </c>
      <c r="M94" s="15">
        <f t="shared" si="37"/>
        <v>7.1218378838102145</v>
      </c>
      <c r="N94" s="18">
        <f t="shared" si="38"/>
        <v>508.7227447633781</v>
      </c>
      <c r="O94" s="18">
        <f t="shared" si="39"/>
        <v>801.9733926976417</v>
      </c>
      <c r="P94" s="11">
        <f t="shared" si="40"/>
        <v>27.69849081201975</v>
      </c>
      <c r="Q94" s="83">
        <f t="shared" si="41"/>
        <v>1564.4877500101265</v>
      </c>
      <c r="R94" s="113">
        <f t="shared" si="58"/>
        <v>1.5418503902164214E-05</v>
      </c>
      <c r="S94" s="62">
        <f t="shared" si="42"/>
        <v>0.024122060478419246</v>
      </c>
      <c r="T94" s="24"/>
      <c r="U94" s="54">
        <f t="shared" si="43"/>
        <v>5.604656079585454</v>
      </c>
      <c r="V94" s="55">
        <f t="shared" si="44"/>
        <v>5.166795300695202</v>
      </c>
      <c r="W94" s="55">
        <f t="shared" si="45"/>
        <v>4.838452707697662</v>
      </c>
      <c r="X94" s="55">
        <f t="shared" si="46"/>
        <v>4.642921768289514</v>
      </c>
      <c r="Y94" s="56">
        <f t="shared" si="47"/>
        <v>4.597180386364603</v>
      </c>
      <c r="Z94" s="103">
        <f t="shared" si="48"/>
        <v>813.3367382788558</v>
      </c>
      <c r="AA94" s="103">
        <f t="shared" si="49"/>
        <v>808.4864409051495</v>
      </c>
      <c r="AB94" s="103">
        <f t="shared" si="50"/>
        <v>800.754382415504</v>
      </c>
      <c r="AC94" s="103">
        <f t="shared" si="51"/>
        <v>794.4706152266939</v>
      </c>
      <c r="AD94" s="103">
        <f t="shared" si="52"/>
        <v>792.8187866620046</v>
      </c>
      <c r="AE94" s="51">
        <f t="shared" si="53"/>
        <v>34.57844988812071</v>
      </c>
      <c r="AF94" s="52">
        <f t="shared" si="54"/>
        <v>29.651387967340604</v>
      </c>
      <c r="AG94" s="52">
        <f t="shared" si="55"/>
        <v>26.20418409822084</v>
      </c>
      <c r="AH94" s="52">
        <f t="shared" si="56"/>
        <v>24.252115358491707</v>
      </c>
      <c r="AI94" s="53">
        <f t="shared" si="57"/>
        <v>23.806316747924875</v>
      </c>
      <c r="AJ94" s="24"/>
      <c r="BY94"/>
    </row>
    <row r="95" spans="1:77" ht="16.5">
      <c r="A95" s="97">
        <v>53</v>
      </c>
      <c r="B95" s="4">
        <v>-1.4645137627007347</v>
      </c>
      <c r="C95" s="11">
        <v>272.98323406389613</v>
      </c>
      <c r="D95" s="4">
        <v>-4.654270873718812</v>
      </c>
      <c r="E95" s="4">
        <f t="shared" si="32"/>
        <v>4.879245630944105</v>
      </c>
      <c r="F95" s="143">
        <f t="shared" si="33"/>
        <v>0.24408562711678913</v>
      </c>
      <c r="G95" s="58">
        <f t="shared" si="59"/>
        <v>45.49720567731602</v>
      </c>
      <c r="H95" s="60">
        <f t="shared" si="60"/>
        <v>0.7757118122864688</v>
      </c>
      <c r="I95" s="60">
        <f t="shared" si="61"/>
        <v>0.8132076051573508</v>
      </c>
      <c r="J95" s="41">
        <f t="shared" si="34"/>
        <v>4.879245630944105</v>
      </c>
      <c r="K95" s="18">
        <f t="shared" si="35"/>
        <v>24.922463929576914</v>
      </c>
      <c r="L95" s="18">
        <f t="shared" si="36"/>
        <v>179.64301546368625</v>
      </c>
      <c r="M95" s="15">
        <f t="shared" si="37"/>
        <v>7.310194092059033</v>
      </c>
      <c r="N95" s="18">
        <f t="shared" si="38"/>
        <v>515.7545105051652</v>
      </c>
      <c r="O95" s="18">
        <f t="shared" si="39"/>
        <v>803.1075456826061</v>
      </c>
      <c r="P95" s="11">
        <f t="shared" si="40"/>
        <v>28.07495689951448</v>
      </c>
      <c r="Q95" s="83">
        <f t="shared" si="41"/>
        <v>1558.8126865726078</v>
      </c>
      <c r="R95" s="113">
        <f t="shared" si="58"/>
        <v>1.5418503902164214E-05</v>
      </c>
      <c r="S95" s="62">
        <f t="shared" si="42"/>
        <v>0.024034559490662837</v>
      </c>
      <c r="T95" s="24"/>
      <c r="U95" s="54">
        <f t="shared" si="43"/>
        <v>5.610756073938423</v>
      </c>
      <c r="V95" s="55">
        <f t="shared" si="44"/>
        <v>5.1910977092508945</v>
      </c>
      <c r="W95" s="55">
        <f t="shared" si="45"/>
        <v>4.879245630944105</v>
      </c>
      <c r="X95" s="55">
        <f t="shared" si="46"/>
        <v>4.696723455934856</v>
      </c>
      <c r="Y95" s="56">
        <f t="shared" si="47"/>
        <v>4.658756841724456</v>
      </c>
      <c r="Z95" s="103">
        <f t="shared" si="48"/>
        <v>813.3604412110527</v>
      </c>
      <c r="AA95" s="103">
        <f t="shared" si="49"/>
        <v>808.918849164764</v>
      </c>
      <c r="AB95" s="103">
        <f t="shared" si="50"/>
        <v>801.9069192012479</v>
      </c>
      <c r="AC95" s="103">
        <f t="shared" si="51"/>
        <v>796.3251561692674</v>
      </c>
      <c r="AD95" s="103">
        <f t="shared" si="52"/>
        <v>795.0263626666984</v>
      </c>
      <c r="AE95" s="51">
        <f t="shared" si="53"/>
        <v>34.64975476963893</v>
      </c>
      <c r="AF95" s="52">
        <f t="shared" si="54"/>
        <v>29.91496524675679</v>
      </c>
      <c r="AG95" s="52">
        <f t="shared" si="55"/>
        <v>26.620921206517444</v>
      </c>
      <c r="AH95" s="52">
        <f t="shared" si="56"/>
        <v>24.781738965690764</v>
      </c>
      <c r="AI95" s="53">
        <f t="shared" si="57"/>
        <v>24.407404308968456</v>
      </c>
      <c r="AJ95" s="24"/>
      <c r="BY95"/>
    </row>
    <row r="96" spans="1:77" ht="16.5">
      <c r="A96" s="97">
        <v>54</v>
      </c>
      <c r="B96" s="4">
        <v>-1.4138085455450984</v>
      </c>
      <c r="C96" s="11">
        <v>268.73551451884225</v>
      </c>
      <c r="D96" s="4">
        <v>-4.719002848084695</v>
      </c>
      <c r="E96" s="4">
        <f t="shared" si="32"/>
        <v>4.926240197522631</v>
      </c>
      <c r="F96" s="143">
        <f t="shared" si="33"/>
        <v>0.2356347575908497</v>
      </c>
      <c r="G96" s="58">
        <f t="shared" si="59"/>
        <v>44.789252419807035</v>
      </c>
      <c r="H96" s="60">
        <f t="shared" si="60"/>
        <v>0.7865004746807824</v>
      </c>
      <c r="I96" s="60">
        <f t="shared" si="61"/>
        <v>0.8210400329204385</v>
      </c>
      <c r="J96" s="41">
        <f t="shared" si="34"/>
        <v>4.926240197522631</v>
      </c>
      <c r="K96" s="18">
        <f t="shared" si="35"/>
        <v>23.22657997097614</v>
      </c>
      <c r="L96" s="18">
        <f t="shared" si="36"/>
        <v>168.2145369958075</v>
      </c>
      <c r="M96" s="15">
        <f t="shared" si="37"/>
        <v>7.514949674316965</v>
      </c>
      <c r="N96" s="18">
        <f t="shared" si="38"/>
        <v>523.8918493627476</v>
      </c>
      <c r="O96" s="18">
        <f t="shared" si="39"/>
        <v>804.3022135717067</v>
      </c>
      <c r="P96" s="11">
        <f t="shared" si="40"/>
        <v>28.514105652207956</v>
      </c>
      <c r="Q96" s="83">
        <f t="shared" si="41"/>
        <v>1555.664235227763</v>
      </c>
      <c r="R96" s="113">
        <f t="shared" si="58"/>
        <v>1.5418503902164214E-05</v>
      </c>
      <c r="S96" s="62">
        <f t="shared" si="42"/>
        <v>0.02398601508131657</v>
      </c>
      <c r="T96" s="24"/>
      <c r="U96" s="54">
        <f t="shared" si="43"/>
        <v>5.622517973640735</v>
      </c>
      <c r="V96" s="55">
        <f t="shared" si="44"/>
        <v>5.221633966365287</v>
      </c>
      <c r="W96" s="55">
        <f t="shared" si="45"/>
        <v>4.926240197522631</v>
      </c>
      <c r="X96" s="55">
        <f t="shared" si="46"/>
        <v>4.756033218857653</v>
      </c>
      <c r="Y96" s="56">
        <f t="shared" si="47"/>
        <v>4.7245623886523855</v>
      </c>
      <c r="Z96" s="103">
        <f t="shared" si="48"/>
        <v>813.4027500706796</v>
      </c>
      <c r="AA96" s="103">
        <f t="shared" si="49"/>
        <v>809.4349174687868</v>
      </c>
      <c r="AB96" s="103">
        <f t="shared" si="50"/>
        <v>803.1670456282519</v>
      </c>
      <c r="AC96" s="103">
        <f t="shared" si="51"/>
        <v>798.259044650655</v>
      </c>
      <c r="AD96" s="103">
        <f t="shared" si="52"/>
        <v>797.2473100401604</v>
      </c>
      <c r="AE96" s="51">
        <f t="shared" si="53"/>
        <v>34.7874502451325</v>
      </c>
      <c r="AF96" s="52">
        <f t="shared" si="54"/>
        <v>30.247800547310362</v>
      </c>
      <c r="AG96" s="52">
        <f t="shared" si="55"/>
        <v>27.105072400228774</v>
      </c>
      <c r="AH96" s="52">
        <f t="shared" si="56"/>
        <v>25.372183835498273</v>
      </c>
      <c r="AI96" s="53">
        <f t="shared" si="57"/>
        <v>25.058021232869866</v>
      </c>
      <c r="AJ96" s="24"/>
      <c r="BY96"/>
    </row>
    <row r="97" spans="1:77" ht="16.5">
      <c r="A97" s="97">
        <v>55</v>
      </c>
      <c r="B97" s="4">
        <v>-1.360725856349891</v>
      </c>
      <c r="C97" s="11">
        <v>264.45892699307853</v>
      </c>
      <c r="D97" s="4">
        <v>-4.7850106089258855</v>
      </c>
      <c r="E97" s="4">
        <f t="shared" si="32"/>
        <v>4.9747262621849275</v>
      </c>
      <c r="F97" s="143">
        <f t="shared" si="33"/>
        <v>0.2267876427249818</v>
      </c>
      <c r="G97" s="58">
        <f t="shared" si="59"/>
        <v>44.07648783217976</v>
      </c>
      <c r="H97" s="60">
        <f t="shared" si="60"/>
        <v>0.7975017681543143</v>
      </c>
      <c r="I97" s="60">
        <f t="shared" si="61"/>
        <v>0.829121043697488</v>
      </c>
      <c r="J97" s="41">
        <f t="shared" si="34"/>
        <v>4.9747262621849275</v>
      </c>
      <c r="K97" s="18">
        <f t="shared" si="35"/>
        <v>21.515197450580196</v>
      </c>
      <c r="L97" s="18">
        <f t="shared" si="36"/>
        <v>156.69363434576695</v>
      </c>
      <c r="M97" s="15">
        <f t="shared" si="37"/>
        <v>7.7266529806631095</v>
      </c>
      <c r="N97" s="18">
        <f t="shared" si="38"/>
        <v>532.3280738128684</v>
      </c>
      <c r="O97" s="18">
        <f t="shared" si="39"/>
        <v>805.454343158985</v>
      </c>
      <c r="P97" s="11">
        <f t="shared" si="40"/>
        <v>28.973556552392505</v>
      </c>
      <c r="Q97" s="83">
        <f t="shared" si="41"/>
        <v>1552.6914583012563</v>
      </c>
      <c r="R97" s="113">
        <f t="shared" si="58"/>
        <v>1.5418503902164214E-05</v>
      </c>
      <c r="S97" s="62">
        <f t="shared" si="42"/>
        <v>0.023940179308674963</v>
      </c>
      <c r="T97" s="24"/>
      <c r="U97" s="54">
        <f t="shared" si="43"/>
        <v>5.6357753241807975</v>
      </c>
      <c r="V97" s="55">
        <f t="shared" si="44"/>
        <v>5.253705838748124</v>
      </c>
      <c r="W97" s="55">
        <f t="shared" si="45"/>
        <v>4.9747262621849275</v>
      </c>
      <c r="X97" s="55">
        <f t="shared" si="46"/>
        <v>4.816782384058266</v>
      </c>
      <c r="Y97" s="56">
        <f t="shared" si="47"/>
        <v>4.79185752033603</v>
      </c>
      <c r="Z97" s="103">
        <f t="shared" si="48"/>
        <v>813.4450795185434</v>
      </c>
      <c r="AA97" s="103">
        <f t="shared" si="49"/>
        <v>809.9442723749979</v>
      </c>
      <c r="AB97" s="103">
        <f t="shared" si="50"/>
        <v>804.3913625163614</v>
      </c>
      <c r="AC97" s="103">
        <f t="shared" si="51"/>
        <v>800.119913692522</v>
      </c>
      <c r="AD97" s="103">
        <f t="shared" si="52"/>
        <v>799.3710876925005</v>
      </c>
      <c r="AE97" s="51">
        <f t="shared" si="53"/>
        <v>34.942979134252425</v>
      </c>
      <c r="AF97" s="52">
        <f t="shared" si="54"/>
        <v>30.599348944488078</v>
      </c>
      <c r="AG97" s="52">
        <f t="shared" si="55"/>
        <v>27.60914380886843</v>
      </c>
      <c r="AH97" s="52">
        <f t="shared" si="56"/>
        <v>25.98413351734995</v>
      </c>
      <c r="AI97" s="53">
        <f t="shared" si="57"/>
        <v>25.732177357003675</v>
      </c>
      <c r="AJ97" s="24"/>
      <c r="BY97"/>
    </row>
    <row r="98" spans="1:77" ht="16.5">
      <c r="A98" s="97">
        <v>56</v>
      </c>
      <c r="B98" s="4">
        <v>-1.313185356620517</v>
      </c>
      <c r="C98" s="11">
        <v>258.2160205655852</v>
      </c>
      <c r="D98" s="4">
        <v>-4.858146156936076</v>
      </c>
      <c r="E98" s="4">
        <f t="shared" si="32"/>
        <v>5.032498371882034</v>
      </c>
      <c r="F98" s="143">
        <f t="shared" si="33"/>
        <v>0.21886422610341952</v>
      </c>
      <c r="G98" s="58">
        <f t="shared" si="59"/>
        <v>43.03600342759753</v>
      </c>
      <c r="H98" s="60">
        <f t="shared" si="60"/>
        <v>0.8096910261560126</v>
      </c>
      <c r="I98" s="60">
        <f t="shared" si="61"/>
        <v>0.8387497286470056</v>
      </c>
      <c r="J98" s="41">
        <f t="shared" si="34"/>
        <v>5.032498371882034</v>
      </c>
      <c r="K98" s="18">
        <f t="shared" si="35"/>
        <v>20.038080824334678</v>
      </c>
      <c r="L98" s="18">
        <f t="shared" si="36"/>
        <v>146.37784585842914</v>
      </c>
      <c r="M98" s="15">
        <f t="shared" si="37"/>
        <v>7.964651000999821</v>
      </c>
      <c r="N98" s="18">
        <f t="shared" si="38"/>
        <v>542.433297594229</v>
      </c>
      <c r="O98" s="18">
        <f t="shared" si="39"/>
        <v>806.679333076981</v>
      </c>
      <c r="P98" s="11">
        <f t="shared" si="40"/>
        <v>29.51625134237664</v>
      </c>
      <c r="Q98" s="83">
        <f t="shared" si="41"/>
        <v>1553.0094596973502</v>
      </c>
      <c r="R98" s="113">
        <f t="shared" si="58"/>
        <v>1.5418503902164214E-05</v>
      </c>
      <c r="S98" s="62">
        <f t="shared" si="42"/>
        <v>0.023945082414441533</v>
      </c>
      <c r="T98" s="24"/>
      <c r="U98" s="54">
        <f t="shared" si="43"/>
        <v>5.653687030163309</v>
      </c>
      <c r="V98" s="55">
        <f t="shared" si="44"/>
        <v>5.293589585847478</v>
      </c>
      <c r="W98" s="55">
        <f t="shared" si="45"/>
        <v>5.032498371882034</v>
      </c>
      <c r="X98" s="55">
        <f t="shared" si="46"/>
        <v>4.886309907675134</v>
      </c>
      <c r="Y98" s="56">
        <f t="shared" si="47"/>
        <v>4.865392549007678</v>
      </c>
      <c r="Z98" s="103">
        <f t="shared" si="48"/>
        <v>813.4932521482698</v>
      </c>
      <c r="AA98" s="103">
        <f t="shared" si="49"/>
        <v>810.5310369889721</v>
      </c>
      <c r="AB98" s="103">
        <f t="shared" si="50"/>
        <v>805.7497673050865</v>
      </c>
      <c r="AC98" s="103">
        <f t="shared" si="51"/>
        <v>802.1009649362453</v>
      </c>
      <c r="AD98" s="103">
        <f t="shared" si="52"/>
        <v>801.5216440063313</v>
      </c>
      <c r="AE98" s="51">
        <f t="shared" si="53"/>
        <v>35.1536599277414</v>
      </c>
      <c r="AF98" s="52">
        <f t="shared" si="54"/>
        <v>31.039348702920616</v>
      </c>
      <c r="AG98" s="52">
        <f t="shared" si="55"/>
        <v>28.215794090644465</v>
      </c>
      <c r="AH98" s="52">
        <f t="shared" si="56"/>
        <v>26.693421862026234</v>
      </c>
      <c r="AI98" s="53">
        <f t="shared" si="57"/>
        <v>26.4790321285505</v>
      </c>
      <c r="AJ98" s="24"/>
      <c r="BY98"/>
    </row>
    <row r="99" spans="1:77" ht="16.5">
      <c r="A99" s="97">
        <v>57</v>
      </c>
      <c r="B99" s="4">
        <v>-1.2635106335394646</v>
      </c>
      <c r="C99" s="11">
        <v>252.0404953984403</v>
      </c>
      <c r="D99" s="4">
        <v>-4.933300770021987</v>
      </c>
      <c r="E99" s="4">
        <f t="shared" si="32"/>
        <v>5.092535282996754</v>
      </c>
      <c r="F99" s="143">
        <f t="shared" si="33"/>
        <v>0.21058510558991075</v>
      </c>
      <c r="G99" s="58">
        <f t="shared" si="59"/>
        <v>42.00674923307339</v>
      </c>
      <c r="H99" s="60">
        <f t="shared" si="60"/>
        <v>0.8222167950036644</v>
      </c>
      <c r="I99" s="60">
        <f t="shared" si="61"/>
        <v>0.848755880499459</v>
      </c>
      <c r="J99" s="41">
        <f t="shared" si="34"/>
        <v>5.092535282996754</v>
      </c>
      <c r="K99" s="18">
        <f t="shared" si="35"/>
        <v>18.550766714970674</v>
      </c>
      <c r="L99" s="18">
        <f t="shared" si="36"/>
        <v>136.02945624298687</v>
      </c>
      <c r="M99" s="15">
        <f t="shared" si="37"/>
        <v>8.212980387258483</v>
      </c>
      <c r="N99" s="18">
        <f t="shared" si="38"/>
        <v>552.9953663045712</v>
      </c>
      <c r="O99" s="18">
        <f t="shared" si="39"/>
        <v>807.8414881218863</v>
      </c>
      <c r="P99" s="11">
        <f t="shared" si="40"/>
        <v>30.091861938873176</v>
      </c>
      <c r="Q99" s="83">
        <f t="shared" si="41"/>
        <v>1553.7219197105467</v>
      </c>
      <c r="R99" s="113">
        <f t="shared" si="58"/>
        <v>1.5418503902164214E-05</v>
      </c>
      <c r="S99" s="62">
        <f t="shared" si="42"/>
        <v>0.02395606748193514</v>
      </c>
      <c r="T99" s="24"/>
      <c r="U99" s="54">
        <f t="shared" si="43"/>
        <v>5.674683602990425</v>
      </c>
      <c r="V99" s="55">
        <f t="shared" si="44"/>
        <v>5.336141024658787</v>
      </c>
      <c r="W99" s="55">
        <f t="shared" si="45"/>
        <v>5.092535282996754</v>
      </c>
      <c r="X99" s="55">
        <f t="shared" si="46"/>
        <v>4.957880365096491</v>
      </c>
      <c r="Y99" s="56">
        <f t="shared" si="47"/>
        <v>4.94109171673366</v>
      </c>
      <c r="Z99" s="103">
        <f t="shared" si="48"/>
        <v>813.5365292369587</v>
      </c>
      <c r="AA99" s="103">
        <f t="shared" si="49"/>
        <v>811.1000637119005</v>
      </c>
      <c r="AB99" s="103">
        <f t="shared" si="50"/>
        <v>807.04590236334</v>
      </c>
      <c r="AC99" s="103">
        <f t="shared" si="51"/>
        <v>803.974710310941</v>
      </c>
      <c r="AD99" s="103">
        <f t="shared" si="52"/>
        <v>803.5502349862908</v>
      </c>
      <c r="AE99" s="51">
        <f t="shared" si="53"/>
        <v>35.40142918337883</v>
      </c>
      <c r="AF99" s="52">
        <f t="shared" si="54"/>
        <v>31.51222942313072</v>
      </c>
      <c r="AG99" s="52">
        <f t="shared" si="55"/>
        <v>28.853184636110516</v>
      </c>
      <c r="AH99" s="52">
        <f t="shared" si="56"/>
        <v>27.43348593001016</v>
      </c>
      <c r="AI99" s="53">
        <f t="shared" si="57"/>
        <v>27.25898052173564</v>
      </c>
      <c r="AJ99" s="24"/>
      <c r="BY99"/>
    </row>
    <row r="100" spans="1:77" ht="16.5">
      <c r="A100" s="97">
        <v>58</v>
      </c>
      <c r="B100" s="4">
        <v>-1.214001599416605</v>
      </c>
      <c r="C100" s="11">
        <v>244.77978010504086</v>
      </c>
      <c r="D100" s="4">
        <v>-5.013497119819048</v>
      </c>
      <c r="E100" s="4">
        <f t="shared" si="32"/>
        <v>5.1583866909936065</v>
      </c>
      <c r="F100" s="143">
        <f t="shared" si="33"/>
        <v>0.20233359990276747</v>
      </c>
      <c r="G100" s="58">
        <f t="shared" si="59"/>
        <v>40.796630017506814</v>
      </c>
      <c r="H100" s="60">
        <f t="shared" si="60"/>
        <v>0.8355828533031748</v>
      </c>
      <c r="I100" s="60">
        <f t="shared" si="61"/>
        <v>0.8597311151656011</v>
      </c>
      <c r="J100" s="41">
        <f t="shared" si="34"/>
        <v>5.1583866909936065</v>
      </c>
      <c r="K100" s="18">
        <f t="shared" si="35"/>
        <v>17.125473155221197</v>
      </c>
      <c r="L100" s="18">
        <f t="shared" si="36"/>
        <v>125.94381760129406</v>
      </c>
      <c r="M100" s="15">
        <f t="shared" si="37"/>
        <v>8.482173220037959</v>
      </c>
      <c r="N100" s="18">
        <f t="shared" si="38"/>
        <v>564.6505974652181</v>
      </c>
      <c r="O100" s="18">
        <f t="shared" si="39"/>
        <v>808.9751579655334</v>
      </c>
      <c r="P100" s="11">
        <f t="shared" si="40"/>
        <v>30.728417571056678</v>
      </c>
      <c r="Q100" s="83">
        <f t="shared" si="41"/>
        <v>1555.9056369783614</v>
      </c>
      <c r="R100" s="113">
        <f t="shared" si="58"/>
        <v>1.5418503902164214E-05</v>
      </c>
      <c r="S100" s="62">
        <f t="shared" si="42"/>
        <v>0.023989737135150162</v>
      </c>
      <c r="T100" s="24"/>
      <c r="U100" s="54">
        <f t="shared" si="43"/>
        <v>5.699288953341561</v>
      </c>
      <c r="V100" s="55">
        <f t="shared" si="44"/>
        <v>5.383823602085504</v>
      </c>
      <c r="W100" s="55">
        <f t="shared" si="45"/>
        <v>5.1583866909936065</v>
      </c>
      <c r="X100" s="55">
        <f t="shared" si="46"/>
        <v>5.035085361741373</v>
      </c>
      <c r="Y100" s="56">
        <f t="shared" si="47"/>
        <v>5.021449055499797</v>
      </c>
      <c r="Z100" s="103">
        <f t="shared" si="48"/>
        <v>813.5691310392938</v>
      </c>
      <c r="AA100" s="103">
        <f t="shared" si="49"/>
        <v>811.6678661456565</v>
      </c>
      <c r="AB100" s="103">
        <f t="shared" si="50"/>
        <v>808.3323489774796</v>
      </c>
      <c r="AC100" s="103">
        <f t="shared" si="51"/>
        <v>805.808044115792</v>
      </c>
      <c r="AD100" s="103">
        <f t="shared" si="52"/>
        <v>805.498399549446</v>
      </c>
      <c r="AE100" s="51">
        <f t="shared" si="53"/>
        <v>35.69288753047203</v>
      </c>
      <c r="AF100" s="52">
        <f t="shared" si="54"/>
        <v>32.04636607703109</v>
      </c>
      <c r="AG100" s="52">
        <f t="shared" si="55"/>
        <v>29.560461077697997</v>
      </c>
      <c r="AH100" s="52">
        <f t="shared" si="56"/>
        <v>28.24311303093682</v>
      </c>
      <c r="AI100" s="53">
        <f t="shared" si="57"/>
        <v>28.099260139145468</v>
      </c>
      <c r="AJ100" s="24"/>
      <c r="BY100"/>
    </row>
    <row r="101" spans="1:77" ht="16.5">
      <c r="A101" s="97">
        <v>59</v>
      </c>
      <c r="B101" s="4">
        <v>-1.1681423880828756</v>
      </c>
      <c r="C101" s="11">
        <v>236.70694480643547</v>
      </c>
      <c r="D101" s="4">
        <v>-5.100489232949414</v>
      </c>
      <c r="E101" s="4">
        <f t="shared" si="32"/>
        <v>5.232546899385505</v>
      </c>
      <c r="F101" s="143">
        <f t="shared" si="33"/>
        <v>0.19469039801381258</v>
      </c>
      <c r="G101" s="58">
        <f t="shared" si="59"/>
        <v>39.45115746773924</v>
      </c>
      <c r="H101" s="60">
        <f t="shared" si="60"/>
        <v>0.8500815388249024</v>
      </c>
      <c r="I101" s="60">
        <f t="shared" si="61"/>
        <v>0.8720911498975842</v>
      </c>
      <c r="J101" s="41">
        <f t="shared" si="34"/>
        <v>5.232546899385505</v>
      </c>
      <c r="K101" s="18">
        <f t="shared" si="35"/>
        <v>15.856072693854683</v>
      </c>
      <c r="L101" s="18">
        <f t="shared" si="36"/>
        <v>116.76763729083235</v>
      </c>
      <c r="M101" s="15">
        <f t="shared" si="37"/>
        <v>8.779085282244292</v>
      </c>
      <c r="N101" s="18">
        <f t="shared" si="38"/>
        <v>577.8631978930694</v>
      </c>
      <c r="O101" s="18">
        <f t="shared" si="39"/>
        <v>810.0791209442424</v>
      </c>
      <c r="P101" s="11">
        <f t="shared" si="40"/>
        <v>31.458906420835966</v>
      </c>
      <c r="Q101" s="83">
        <f t="shared" si="41"/>
        <v>1560.804020525079</v>
      </c>
      <c r="R101" s="113">
        <f t="shared" si="58"/>
        <v>1.5418503902164214E-05</v>
      </c>
      <c r="S101" s="62">
        <f t="shared" si="42"/>
        <v>0.024065262880979526</v>
      </c>
      <c r="T101" s="24"/>
      <c r="U101" s="54">
        <f t="shared" si="43"/>
        <v>5.731897446037702</v>
      </c>
      <c r="V101" s="55">
        <f t="shared" si="44"/>
        <v>5.439995426674311</v>
      </c>
      <c r="W101" s="55">
        <f t="shared" si="45"/>
        <v>5.232546899385505</v>
      </c>
      <c r="X101" s="55">
        <f t="shared" si="46"/>
        <v>5.119828001797313</v>
      </c>
      <c r="Y101" s="56">
        <f t="shared" si="47"/>
        <v>5.108113681526128</v>
      </c>
      <c r="Z101" s="103">
        <f t="shared" si="48"/>
        <v>813.5822305104512</v>
      </c>
      <c r="AA101" s="103">
        <f t="shared" si="49"/>
        <v>812.2421461491107</v>
      </c>
      <c r="AB101" s="103">
        <f t="shared" si="50"/>
        <v>809.6119884413274</v>
      </c>
      <c r="AC101" s="103">
        <f t="shared" si="51"/>
        <v>807.5962364873867</v>
      </c>
      <c r="AD101" s="103">
        <f t="shared" si="52"/>
        <v>807.3630031329358</v>
      </c>
      <c r="AE101" s="51">
        <f t="shared" si="53"/>
        <v>36.080981085412624</v>
      </c>
      <c r="AF101" s="52">
        <f t="shared" si="54"/>
        <v>32.681337701551875</v>
      </c>
      <c r="AG101" s="52">
        <f t="shared" si="55"/>
        <v>30.36719297329729</v>
      </c>
      <c r="AH101" s="52">
        <f t="shared" si="56"/>
        <v>29.145286530631132</v>
      </c>
      <c r="AI101" s="53">
        <f t="shared" si="57"/>
        <v>29.0197338132869</v>
      </c>
      <c r="AJ101" s="24"/>
      <c r="BY101"/>
    </row>
    <row r="102" spans="1:77" ht="16.5">
      <c r="A102" s="97">
        <v>60</v>
      </c>
      <c r="B102" s="4">
        <v>-1.123591823217641</v>
      </c>
      <c r="C102" s="11">
        <v>226.13410614406084</v>
      </c>
      <c r="D102" s="4">
        <v>-5.195821795597068</v>
      </c>
      <c r="E102" s="41">
        <f t="shared" si="32"/>
        <v>5.315921624403719</v>
      </c>
      <c r="F102" s="143">
        <f t="shared" si="33"/>
        <v>0.18726530386960683</v>
      </c>
      <c r="G102" s="58">
        <f t="shared" si="59"/>
        <v>37.689017690676806</v>
      </c>
      <c r="H102" s="60">
        <f t="shared" si="60"/>
        <v>0.865970299266178</v>
      </c>
      <c r="I102" s="60">
        <f t="shared" si="61"/>
        <v>0.8859869374006198</v>
      </c>
      <c r="J102" s="41">
        <f t="shared" si="34"/>
        <v>5.315921624403719</v>
      </c>
      <c r="K102" s="18">
        <f t="shared" si="35"/>
        <v>14.66969895585475</v>
      </c>
      <c r="L102" s="18">
        <f t="shared" si="36"/>
        <v>107.82947960344922</v>
      </c>
      <c r="M102" s="15">
        <f t="shared" si="37"/>
        <v>9.110329662020874</v>
      </c>
      <c r="N102" s="18">
        <f t="shared" si="38"/>
        <v>592.8255760061018</v>
      </c>
      <c r="O102" s="18">
        <f t="shared" si="39"/>
        <v>811.1156994332811</v>
      </c>
      <c r="P102" s="11">
        <f t="shared" si="40"/>
        <v>32.282926166763865</v>
      </c>
      <c r="Q102" s="83">
        <f t="shared" si="41"/>
        <v>1567.8337098274715</v>
      </c>
      <c r="R102" s="113">
        <f t="shared" si="58"/>
        <v>1.5418503902164214E-05</v>
      </c>
      <c r="S102" s="62">
        <f t="shared" si="42"/>
        <v>0.024173650172919465</v>
      </c>
      <c r="T102" s="24"/>
      <c r="U102" s="54">
        <f t="shared" si="43"/>
        <v>5.768624414460612</v>
      </c>
      <c r="V102" s="55">
        <f t="shared" si="44"/>
        <v>5.5036536161349074</v>
      </c>
      <c r="W102" s="55">
        <f t="shared" si="45"/>
        <v>5.315921624403719</v>
      </c>
      <c r="X102" s="55">
        <f t="shared" si="46"/>
        <v>5.213778515274288</v>
      </c>
      <c r="Y102" s="56">
        <f t="shared" si="47"/>
        <v>5.202268177919403</v>
      </c>
      <c r="Z102" s="103">
        <f t="shared" si="48"/>
        <v>813.555909679435</v>
      </c>
      <c r="AA102" s="103">
        <f t="shared" si="49"/>
        <v>812.7693680832036</v>
      </c>
      <c r="AB102" s="103">
        <f t="shared" si="50"/>
        <v>810.8370087850138</v>
      </c>
      <c r="AC102" s="103">
        <f t="shared" si="51"/>
        <v>809.3050581217387</v>
      </c>
      <c r="AD102" s="103">
        <f t="shared" si="52"/>
        <v>809.1111524970139</v>
      </c>
      <c r="AE102" s="51">
        <f t="shared" si="53"/>
        <v>36.52059630523</v>
      </c>
      <c r="AF102" s="52">
        <f t="shared" si="54"/>
        <v>33.408440326312494</v>
      </c>
      <c r="AG102" s="52">
        <f t="shared" si="55"/>
        <v>31.28708388527051</v>
      </c>
      <c r="AH102" s="52">
        <f t="shared" si="56"/>
        <v>30.162003399865377</v>
      </c>
      <c r="AI102" s="53">
        <f t="shared" si="57"/>
        <v>30.036506917140958</v>
      </c>
      <c r="AJ102" s="24"/>
      <c r="BY102"/>
    </row>
    <row r="103" spans="1:77" ht="16.5">
      <c r="A103" s="97">
        <v>61</v>
      </c>
      <c r="B103" s="4">
        <v>-1.0747167872199679</v>
      </c>
      <c r="C103" s="11">
        <v>213.52757841296298</v>
      </c>
      <c r="D103" s="4">
        <v>-5.283228433964834</v>
      </c>
      <c r="E103" s="41">
        <f t="shared" si="32"/>
        <v>5.391430131067908</v>
      </c>
      <c r="F103" s="143">
        <f t="shared" si="33"/>
        <v>0.17911946453666133</v>
      </c>
      <c r="G103" s="58">
        <f t="shared" si="59"/>
        <v>35.58792973549383</v>
      </c>
      <c r="H103" s="60">
        <f t="shared" si="60"/>
        <v>0.8805380723274724</v>
      </c>
      <c r="I103" s="60">
        <f t="shared" si="61"/>
        <v>0.8985716885113182</v>
      </c>
      <c r="J103" s="41">
        <f t="shared" si="34"/>
        <v>5.391430131067909</v>
      </c>
      <c r="K103" s="18">
        <f t="shared" si="35"/>
        <v>13.421224063697137</v>
      </c>
      <c r="L103" s="18">
        <f t="shared" si="36"/>
        <v>98.31059128736827</v>
      </c>
      <c r="M103" s="15">
        <f t="shared" si="37"/>
        <v>9.41942463185029</v>
      </c>
      <c r="N103" s="18">
        <f t="shared" si="38"/>
        <v>606.4734628603877</v>
      </c>
      <c r="O103" s="18">
        <f t="shared" si="39"/>
        <v>811.8915573587686</v>
      </c>
      <c r="P103" s="11">
        <f t="shared" si="40"/>
        <v>33.01950720604909</v>
      </c>
      <c r="Q103" s="83">
        <f t="shared" si="41"/>
        <v>1572.5357674081213</v>
      </c>
      <c r="R103" s="113">
        <f t="shared" si="58"/>
        <v>1.5418503902164214E-05</v>
      </c>
      <c r="S103" s="62">
        <f t="shared" si="42"/>
        <v>0.024246148866074915</v>
      </c>
      <c r="T103" s="24"/>
      <c r="U103" s="54">
        <f t="shared" si="43"/>
        <v>5.794615112331006</v>
      </c>
      <c r="V103" s="55">
        <f t="shared" si="44"/>
        <v>5.558462898756088</v>
      </c>
      <c r="W103" s="55">
        <f t="shared" si="45"/>
        <v>5.391430131067909</v>
      </c>
      <c r="X103" s="55">
        <f t="shared" si="46"/>
        <v>5.300055800090393</v>
      </c>
      <c r="Y103" s="56">
        <f t="shared" si="47"/>
        <v>5.288263200191781</v>
      </c>
      <c r="Z103" s="103">
        <f t="shared" si="48"/>
        <v>813.5110015692611</v>
      </c>
      <c r="AA103" s="103">
        <f t="shared" si="49"/>
        <v>813.1181993300697</v>
      </c>
      <c r="AB103" s="103">
        <f t="shared" si="50"/>
        <v>811.7516217727949</v>
      </c>
      <c r="AC103" s="103">
        <f t="shared" si="51"/>
        <v>810.6212971178339</v>
      </c>
      <c r="AD103" s="103">
        <f t="shared" si="52"/>
        <v>810.4556670038838</v>
      </c>
      <c r="AE103" s="51">
        <f t="shared" si="53"/>
        <v>36.833303927521904</v>
      </c>
      <c r="AF103" s="52">
        <f t="shared" si="54"/>
        <v>34.040858696223914</v>
      </c>
      <c r="AG103" s="52">
        <f t="shared" si="55"/>
        <v>32.131987580020684</v>
      </c>
      <c r="AH103" s="52">
        <f t="shared" si="56"/>
        <v>31.110979192028765</v>
      </c>
      <c r="AI103" s="53">
        <f t="shared" si="57"/>
        <v>30.980406634450183</v>
      </c>
      <c r="AJ103" s="24"/>
      <c r="BY103"/>
    </row>
    <row r="104" spans="1:78" ht="16.5">
      <c r="A104" s="99">
        <v>62</v>
      </c>
      <c r="B104" s="60">
        <v>-1.0272637876497157</v>
      </c>
      <c r="C104" s="58">
        <v>199.61099392532753</v>
      </c>
      <c r="D104" s="60">
        <v>-5.306160216562837</v>
      </c>
      <c r="E104" s="41">
        <f t="shared" si="32"/>
        <v>5.4046838143642235</v>
      </c>
      <c r="F104" s="143">
        <f t="shared" si="33"/>
        <v>0.17121063127495262</v>
      </c>
      <c r="G104" s="58">
        <f t="shared" si="59"/>
        <v>33.26849898755459</v>
      </c>
      <c r="H104" s="60">
        <f t="shared" si="60"/>
        <v>0.8843600360938062</v>
      </c>
      <c r="I104" s="60">
        <f t="shared" si="61"/>
        <v>0.9007806357273707</v>
      </c>
      <c r="J104" s="41">
        <f t="shared" si="34"/>
        <v>5.4046838143642235</v>
      </c>
      <c r="K104" s="18">
        <f t="shared" si="35"/>
        <v>12.262189386707615</v>
      </c>
      <c r="L104" s="18">
        <f t="shared" si="36"/>
        <v>89.30015564341909</v>
      </c>
      <c r="M104" s="15">
        <f t="shared" si="37"/>
        <v>9.501371866285602</v>
      </c>
      <c r="N104" s="18">
        <f t="shared" si="38"/>
        <v>608.8784359764828</v>
      </c>
      <c r="O104" s="18">
        <f t="shared" si="39"/>
        <v>812.0443839378274</v>
      </c>
      <c r="P104" s="11">
        <f t="shared" si="40"/>
        <v>33.057152021146365</v>
      </c>
      <c r="Q104" s="83">
        <f t="shared" si="41"/>
        <v>1565.0436888318688</v>
      </c>
      <c r="R104" s="113">
        <f t="shared" si="58"/>
        <v>7.721255256369162E-06</v>
      </c>
      <c r="S104" s="62">
        <f t="shared" si="42"/>
        <v>0.012084101808840451</v>
      </c>
      <c r="T104" s="24"/>
      <c r="U104" s="54">
        <f t="shared" si="43"/>
        <v>5.762557331400596</v>
      </c>
      <c r="V104" s="55">
        <f t="shared" si="44"/>
        <v>5.553064789380801</v>
      </c>
      <c r="W104" s="55">
        <f t="shared" si="45"/>
        <v>5.4046838143642235</v>
      </c>
      <c r="X104" s="55">
        <f t="shared" si="46"/>
        <v>5.322527851711826</v>
      </c>
      <c r="Y104" s="56">
        <f t="shared" si="47"/>
        <v>5.309671868585977</v>
      </c>
      <c r="Z104" s="103">
        <f t="shared" si="48"/>
        <v>813.5632572881126</v>
      </c>
      <c r="AA104" s="103">
        <f t="shared" si="49"/>
        <v>813.0881581499924</v>
      </c>
      <c r="AB104" s="103">
        <f t="shared" si="50"/>
        <v>811.8930749278553</v>
      </c>
      <c r="AC104" s="103">
        <f t="shared" si="51"/>
        <v>810.9244161266313</v>
      </c>
      <c r="AD104" s="103">
        <f t="shared" si="52"/>
        <v>810.7530131965459</v>
      </c>
      <c r="AE104" s="51">
        <f t="shared" si="53"/>
        <v>36.44779141135334</v>
      </c>
      <c r="AF104" s="52">
        <f t="shared" si="54"/>
        <v>33.97831006691685</v>
      </c>
      <c r="AG104" s="52">
        <f t="shared" si="55"/>
        <v>32.28144723308436</v>
      </c>
      <c r="AH104" s="52">
        <f t="shared" si="56"/>
        <v>31.360556575495817</v>
      </c>
      <c r="AI104" s="53">
        <f t="shared" si="57"/>
        <v>31.217654818881467</v>
      </c>
      <c r="AJ104" s="24"/>
      <c r="BY104"/>
      <c r="BZ104"/>
    </row>
    <row r="105" spans="1:78" s="100" customFormat="1" ht="16.5">
      <c r="A105" s="114">
        <v>62.0015569999999</v>
      </c>
      <c r="B105" s="106">
        <v>-1.0271905463227444</v>
      </c>
      <c r="C105" s="37">
        <v>199.58976147796437</v>
      </c>
      <c r="D105" s="36">
        <v>-5.306179189558554</v>
      </c>
      <c r="E105" s="42">
        <f t="shared" si="32"/>
        <v>5.404688521104532</v>
      </c>
      <c r="F105" s="144">
        <f t="shared" si="33"/>
        <v>0.17119842438712407</v>
      </c>
      <c r="G105" s="37">
        <f t="shared" si="59"/>
        <v>33.26496024632739</v>
      </c>
      <c r="H105" s="105">
        <f t="shared" si="60"/>
        <v>0.884363198259759</v>
      </c>
      <c r="I105" s="105">
        <f t="shared" si="61"/>
        <v>0.9007814201840888</v>
      </c>
      <c r="J105" s="42">
        <f t="shared" si="34"/>
        <v>5.404688521104532</v>
      </c>
      <c r="K105" s="112">
        <f t="shared" si="35"/>
        <v>12.260440922453444</v>
      </c>
      <c r="L105" s="112">
        <f t="shared" si="36"/>
        <v>89.28661962643338</v>
      </c>
      <c r="M105" s="106">
        <f t="shared" si="37"/>
        <v>9.501439813653436</v>
      </c>
      <c r="N105" s="18">
        <f t="shared" si="38"/>
        <v>608.879290543885</v>
      </c>
      <c r="O105" s="112">
        <f t="shared" si="39"/>
        <v>812.044475666971</v>
      </c>
      <c r="P105" s="37">
        <f t="shared" si="40"/>
        <v>33.05704041103303</v>
      </c>
      <c r="Q105" s="84">
        <f t="shared" si="41"/>
        <v>1565.0293069844292</v>
      </c>
      <c r="R105" s="107">
        <f>K$32*(A105-A104)/2</f>
        <v>1.2003305287054497E-08</v>
      </c>
      <c r="S105" s="115">
        <f t="shared" si="42"/>
        <v>1.8785524554921435E-05</v>
      </c>
      <c r="T105" s="116"/>
      <c r="U105" s="117">
        <f t="shared" si="43"/>
        <v>5.762495608941722</v>
      </c>
      <c r="V105" s="118">
        <f t="shared" si="44"/>
        <v>5.5530421857089065</v>
      </c>
      <c r="W105" s="118">
        <f t="shared" si="45"/>
        <v>5.404688521104532</v>
      </c>
      <c r="X105" s="118">
        <f t="shared" si="46"/>
        <v>5.322546112976536</v>
      </c>
      <c r="Y105" s="119">
        <f t="shared" si="47"/>
        <v>5.309688772430109</v>
      </c>
      <c r="Z105" s="120">
        <f t="shared" si="48"/>
        <v>813.5633259386971</v>
      </c>
      <c r="AA105" s="120">
        <f t="shared" si="49"/>
        <v>813.0880303760007</v>
      </c>
      <c r="AB105" s="120">
        <f t="shared" si="50"/>
        <v>811.8931241498507</v>
      </c>
      <c r="AC105" s="120">
        <f t="shared" si="51"/>
        <v>810.9246557781023</v>
      </c>
      <c r="AD105" s="120">
        <f t="shared" si="52"/>
        <v>810.7532420922038</v>
      </c>
      <c r="AE105" s="121">
        <f t="shared" si="53"/>
        <v>36.44705111504178</v>
      </c>
      <c r="AF105" s="122">
        <f t="shared" si="54"/>
        <v>33.97804827562929</v>
      </c>
      <c r="AG105" s="122">
        <f t="shared" si="55"/>
        <v>32.281500371628695</v>
      </c>
      <c r="AH105" s="122">
        <f t="shared" si="56"/>
        <v>31.3607597913987</v>
      </c>
      <c r="AI105" s="123">
        <f t="shared" si="57"/>
        <v>31.217842501466663</v>
      </c>
      <c r="AJ105" s="24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</row>
    <row r="106" spans="1:36" ht="30" customHeight="1">
      <c r="A106" s="97">
        <v>67.221915</v>
      </c>
      <c r="B106" s="15">
        <v>-0.8205349218612223</v>
      </c>
      <c r="C106" s="11">
        <v>175.24467176047682</v>
      </c>
      <c r="D106" s="2">
        <v>-4.740800441392237</v>
      </c>
      <c r="E106" s="41">
        <f aca="true" t="shared" si="62" ref="E106:E137">SQRT(B106^2+D106^2)</f>
        <v>4.811285315079394</v>
      </c>
      <c r="F106" s="143">
        <f aca="true" t="shared" si="63" ref="F106:F132">-B106*$E$28*(1-$E$32)/$E$29/$E$33</f>
        <v>0.13675582031020375</v>
      </c>
      <c r="G106" s="58">
        <f t="shared" si="59"/>
        <v>29.2074452934128</v>
      </c>
      <c r="H106" s="60">
        <f t="shared" si="60"/>
        <v>0.790133406898706</v>
      </c>
      <c r="I106" s="60">
        <f t="shared" si="61"/>
        <v>0.8018808858465657</v>
      </c>
      <c r="J106" s="41">
        <f aca="true" t="shared" si="64" ref="J106:J137">E106*E$28/E$29</f>
        <v>4.811285315079394</v>
      </c>
      <c r="K106" s="18">
        <f aca="true" t="shared" si="65" ref="K106:K137">E$35*E$13/120*F106^2/E$7*E$6*E$9*(E$9-1)*E$4/E$5</f>
        <v>7.823447996850816</v>
      </c>
      <c r="L106" s="18">
        <f aca="true" t="shared" si="66" ref="L106:L137">E$36*E$13/6*F106^2/E$8*E$6*E$4/E$5*(1+(G106*E$4/F106)^2/15)</f>
        <v>58.49405401464771</v>
      </c>
      <c r="M106" s="15">
        <f aca="true" t="shared" si="67" ref="M106:M137">E$37*E$13/8*H106^2/E$8*E$6*E$5/E$4</f>
        <v>7.584534773193213</v>
      </c>
      <c r="N106" s="18">
        <f aca="true" t="shared" si="68" ref="N106:N137">E$13*E$14*(E$11/E$10)^2*J106*(1-E$32)/E$33^2*(E$19/2/PI())^2/E$18*LN((E$17+E$18*J106)/(E$17+E$18*E$32*J106))</f>
        <v>504.05619979545986</v>
      </c>
      <c r="O106" s="18">
        <f aca="true" t="shared" si="69" ref="O106:O137">(Z106+AA106+AB106+AC106+AD106)/5</f>
        <v>801.3133204887038</v>
      </c>
      <c r="P106" s="11">
        <f aca="true" t="shared" si="70" ref="P106:P137">(AE106+AF106+AG106+AH106+AI106)/5</f>
        <v>26.530717175924252</v>
      </c>
      <c r="Q106" s="83">
        <f aca="true" t="shared" si="71" ref="Q106:Q137">SUM(K106:P106)</f>
        <v>1405.8022742447797</v>
      </c>
      <c r="R106" s="113">
        <f>K$32*(A107-A106)/2</f>
        <v>5.998453304357755E-06</v>
      </c>
      <c r="S106" s="62">
        <f aca="true" t="shared" si="72" ref="S106:S116">Q106*R106</f>
        <v>0.008432639297217246</v>
      </c>
      <c r="T106" s="24"/>
      <c r="U106" s="54">
        <f aca="true" t="shared" si="73" ref="U106:U137">SQRT(($B106-$C106*0.8*$E$4)^2+$D106^2)*$E$28/$E$29</f>
        <v>5.104362359808892</v>
      </c>
      <c r="V106" s="55">
        <f aca="true" t="shared" si="74" ref="V106:V137">SQRT(($B106-$C106*0.4*$E$4)^2+$D106^2)*$E$28/$E$29</f>
        <v>4.930976495778536</v>
      </c>
      <c r="W106" s="55">
        <f aca="true" t="shared" si="75" ref="W106:W137">SQRT(($B106)^2+$D106^2)*$E$28/$E$29</f>
        <v>4.811285315079394</v>
      </c>
      <c r="X106" s="55">
        <f aca="true" t="shared" si="76" ref="X106:X137">SQRT(($B106+$C106*0.4*$E$4)^2+$D106^2)*$E$28/$E$29</f>
        <v>4.749350128572178</v>
      </c>
      <c r="Y106" s="56">
        <f aca="true" t="shared" si="77" ref="Y106:Y137">SQRT(($B106+$C106*0.8*$E$4)^2+$D106^2)*$E$28/$E$29</f>
        <v>4.747431935681668</v>
      </c>
      <c r="Z106" s="103">
        <f aca="true" t="shared" si="78" ref="Z106:Z137">$E$38*$E$13*$E$14*$E$16/$E$33*2/3*$E$20/PI()*($E$21*$E$22*LN((U106+$E$22)/($E$32*U106+$E$22))+$E$23*U106*(1-$E$32)+$E$24*U106^2/2*(1-$E$32^2))</f>
        <v>807.2873679448633</v>
      </c>
      <c r="AA106" s="103">
        <f aca="true" t="shared" si="79" ref="AA106:AA137">$E$38*$E$13*$E$14*$E$16/$E$33*2/3*$E$20/PI()*($E$21*$E$22*LN((V106+$E$22)/($E$32*V106+$E$22))+$E$23*V106*(1-$E$32)+$E$24*V106^2/2*(1-$E$32^2))</f>
        <v>803.2900328915646</v>
      </c>
      <c r="AB106" s="103">
        <f aca="true" t="shared" si="80" ref="AB106:AB137">$E$38*$E$13*$E$14*$E$16/$E$33*2/3*$E$20/PI()*($E$21*$E$22*LN((W106+$E$22)/($E$32*W106+$E$22))+$E$23*W106*(1-$E$32)+$E$24*W106^2/2*(1-$E$32^2))</f>
        <v>799.9565174489827</v>
      </c>
      <c r="AC106" s="103">
        <f aca="true" t="shared" si="81" ref="AC106:AC137">$E$38*$E$13*$E$14*$E$16/$E$33*2/3*$E$20/PI()*($E$21*$E$22*LN((X106+$E$22)/($E$32*X106+$E$22))+$E$23*X106*(1-$E$32)+$E$24*X106^2/2*(1-$E$32^2))</f>
        <v>798.0469199819581</v>
      </c>
      <c r="AD106" s="103">
        <f aca="true" t="shared" si="82" ref="AD106:AD137">$E$38*$E$13*$E$14*$E$16/$E$33*2/3*$E$20/PI()*($E$21*$E$22*LN((Y106+$E$22)/($E$32*Y106+$E$22))+$E$23*Y106*(1-$E$32)+$E$24*Y106^2/2*(1-$E$32^2))</f>
        <v>797.9857641761505</v>
      </c>
      <c r="AE106" s="51">
        <f aca="true" t="shared" si="83" ref="AE106:AE137">1/9/PI()*$E$20/$E$33*$E$27^2*U106*(3*U106+4*$E$26)/($E$25*$E$26*$E$13*$E$14*$E$16*16*$E$4^2*$E$5^2)</f>
        <v>28.979584660476515</v>
      </c>
      <c r="AF106" s="52">
        <f aca="true" t="shared" si="84" ref="AF106:AF137">1/9/PI()*$E$20/$E$33*$E$27^2*V106*(3*V106+4*$E$26)/($E$25*$E$26*$E$13*$E$14*$E$16*16*$E$4^2*$E$5^2)</f>
        <v>27.154108110437328</v>
      </c>
      <c r="AG106" s="52">
        <f aca="true" t="shared" si="85" ref="AG106:AG137">1/9/PI()*$E$20/$E$33*$E$27^2*W106*(3*W106+4*$E$26)/($E$25*$E$26*$E$13*$E$14*$E$16*16*$E$4^2*$E$5^2)</f>
        <v>25.928460631698837</v>
      </c>
      <c r="AH106" s="52">
        <f aca="true" t="shared" si="86" ref="AH106:AH137">1/9/PI()*$E$20/$E$33*$E$27^2*X106*(3*X106+4*$E$26)/($E$25*$E$26*$E$13*$E$14*$E$16*16*$E$4^2*$E$5^2)</f>
        <v>25.305305844916983</v>
      </c>
      <c r="AI106" s="53">
        <f aca="true" t="shared" si="87" ref="AI106:AI137">1/9/PI()*$E$20/$E$33*$E$27^2*Y106*(3*Y106+4*$E$26)/($E$25*$E$26*$E$13*$E$14*$E$16*16*$E$4^2*$E$5^2)</f>
        <v>25.286126632091584</v>
      </c>
      <c r="AJ106" s="24"/>
    </row>
    <row r="107" spans="1:64" ht="16.5" customHeight="1">
      <c r="A107" s="97">
        <v>68</v>
      </c>
      <c r="B107" s="15">
        <v>-0.7980961312373012</v>
      </c>
      <c r="C107" s="11">
        <v>178.52233149271646</v>
      </c>
      <c r="D107" s="5">
        <v>-4.788429729859255</v>
      </c>
      <c r="E107" s="41">
        <f t="shared" si="62"/>
        <v>4.854484186038299</v>
      </c>
      <c r="F107" s="143">
        <f t="shared" si="63"/>
        <v>0.1330160218728835</v>
      </c>
      <c r="G107" s="58">
        <f t="shared" si="59"/>
        <v>29.753721915452743</v>
      </c>
      <c r="H107" s="60">
        <f t="shared" si="60"/>
        <v>0.7980716216432091</v>
      </c>
      <c r="I107" s="60">
        <f t="shared" si="61"/>
        <v>0.8090806976730499</v>
      </c>
      <c r="J107" s="41">
        <f t="shared" si="64"/>
        <v>4.854484186038299</v>
      </c>
      <c r="K107" s="18">
        <f t="shared" si="65"/>
        <v>7.401410172351402</v>
      </c>
      <c r="L107" s="18">
        <f t="shared" si="66"/>
        <v>56.14751263085846</v>
      </c>
      <c r="M107" s="15">
        <f t="shared" si="67"/>
        <v>7.737699058386946</v>
      </c>
      <c r="N107" s="18">
        <f t="shared" si="68"/>
        <v>511.48266960521767</v>
      </c>
      <c r="O107" s="18">
        <f t="shared" si="69"/>
        <v>802.5431352200314</v>
      </c>
      <c r="P107" s="11">
        <f t="shared" si="70"/>
        <v>26.9922891710016</v>
      </c>
      <c r="Q107" s="83">
        <f t="shared" si="71"/>
        <v>1412.3047158578474</v>
      </c>
      <c r="R107" s="113">
        <f aca="true" t="shared" si="88" ref="R107:R115">K$32*(A108-A106)/2</f>
        <v>1.3707705255439863E-05</v>
      </c>
      <c r="S107" s="62">
        <f t="shared" si="72"/>
        <v>0.019359456775847116</v>
      </c>
      <c r="T107" s="24"/>
      <c r="U107" s="54">
        <f t="shared" si="73"/>
        <v>5.147747885172851</v>
      </c>
      <c r="V107" s="55">
        <f t="shared" si="74"/>
        <v>4.973415959116252</v>
      </c>
      <c r="W107" s="55">
        <f t="shared" si="75"/>
        <v>4.854484186038299</v>
      </c>
      <c r="X107" s="55">
        <f t="shared" si="76"/>
        <v>4.795076591631529</v>
      </c>
      <c r="Y107" s="56">
        <f t="shared" si="77"/>
        <v>4.797404998928316</v>
      </c>
      <c r="Z107" s="103">
        <f t="shared" si="78"/>
        <v>808.1340867264981</v>
      </c>
      <c r="AA107" s="103">
        <f t="shared" si="79"/>
        <v>804.3592875632903</v>
      </c>
      <c r="AB107" s="103">
        <f t="shared" si="80"/>
        <v>801.2138365327359</v>
      </c>
      <c r="AC107" s="103">
        <f t="shared" si="81"/>
        <v>799.4689470893676</v>
      </c>
      <c r="AD107" s="103">
        <f t="shared" si="82"/>
        <v>799.539518188265</v>
      </c>
      <c r="AE107" s="51">
        <f t="shared" si="83"/>
        <v>29.445617213879938</v>
      </c>
      <c r="AF107" s="52">
        <f t="shared" si="84"/>
        <v>27.5954608085145</v>
      </c>
      <c r="AG107" s="52">
        <f t="shared" si="85"/>
        <v>26.367569823188376</v>
      </c>
      <c r="AH107" s="52">
        <f t="shared" si="86"/>
        <v>25.7646490102333</v>
      </c>
      <c r="AI107" s="53">
        <f t="shared" si="87"/>
        <v>25.7881489991919</v>
      </c>
      <c r="AJ107" s="101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</row>
    <row r="108" spans="1:35" ht="16.5">
      <c r="A108" s="97">
        <v>69</v>
      </c>
      <c r="B108" s="15">
        <v>-0.7662941472363514</v>
      </c>
      <c r="C108" s="11">
        <v>180.69875563380634</v>
      </c>
      <c r="D108" s="5">
        <v>-4.879189941848699</v>
      </c>
      <c r="E108" s="41">
        <f t="shared" si="62"/>
        <v>4.938997996428648</v>
      </c>
      <c r="F108" s="143">
        <f t="shared" si="63"/>
        <v>0.12771569120605855</v>
      </c>
      <c r="G108" s="58">
        <f aca="true" t="shared" si="89" ref="G108:G139">C108*$E$28*(1-$E$32)/$E$29/$E$33</f>
        <v>30.11645927230106</v>
      </c>
      <c r="H108" s="60">
        <f aca="true" t="shared" si="90" ref="H108:H139">-D108*$E$28*(1-$E$32)/$E$29/$E$33</f>
        <v>0.8131983236414497</v>
      </c>
      <c r="I108" s="60">
        <f aca="true" t="shared" si="91" ref="I108:I139">E108*$E$28*(1-$E$32)/$E$29/$E$33</f>
        <v>0.823166332738108</v>
      </c>
      <c r="J108" s="41">
        <f t="shared" si="64"/>
        <v>4.938997996428648</v>
      </c>
      <c r="K108" s="18">
        <f t="shared" si="65"/>
        <v>6.82330961944444</v>
      </c>
      <c r="L108" s="18">
        <f t="shared" si="66"/>
        <v>52.70160289335292</v>
      </c>
      <c r="M108" s="15">
        <f t="shared" si="67"/>
        <v>8.033800591486761</v>
      </c>
      <c r="N108" s="18">
        <f t="shared" si="68"/>
        <v>526.1076308989074</v>
      </c>
      <c r="O108" s="18">
        <f t="shared" si="69"/>
        <v>804.6980846657449</v>
      </c>
      <c r="P108" s="11">
        <f t="shared" si="70"/>
        <v>27.87673773924621</v>
      </c>
      <c r="Q108" s="83">
        <f t="shared" si="71"/>
        <v>1426.2411664081826</v>
      </c>
      <c r="R108" s="113">
        <f t="shared" si="88"/>
        <v>1.5418503902164214E-05</v>
      </c>
      <c r="S108" s="62">
        <f t="shared" si="72"/>
        <v>0.021990504989691805</v>
      </c>
      <c r="T108" s="24"/>
      <c r="U108" s="54">
        <f t="shared" si="73"/>
        <v>5.225628010120383</v>
      </c>
      <c r="V108" s="55">
        <f t="shared" si="74"/>
        <v>5.054240114320206</v>
      </c>
      <c r="W108" s="55">
        <f t="shared" si="75"/>
        <v>4.938997996428648</v>
      </c>
      <c r="X108" s="55">
        <f t="shared" si="76"/>
        <v>4.883877796047186</v>
      </c>
      <c r="Y108" s="56">
        <f t="shared" si="77"/>
        <v>4.890912643586379</v>
      </c>
      <c r="Z108" s="103">
        <f t="shared" si="78"/>
        <v>809.5001735054909</v>
      </c>
      <c r="AA108" s="103">
        <f t="shared" si="79"/>
        <v>806.2327400366715</v>
      </c>
      <c r="AB108" s="103">
        <f t="shared" si="80"/>
        <v>803.4966514356109</v>
      </c>
      <c r="AC108" s="103">
        <f t="shared" si="81"/>
        <v>802.0343429214803</v>
      </c>
      <c r="AD108" s="103">
        <f t="shared" si="82"/>
        <v>802.2265154294704</v>
      </c>
      <c r="AE108" s="51">
        <f t="shared" si="83"/>
        <v>30.29147000745093</v>
      </c>
      <c r="AF108" s="52">
        <f t="shared" si="84"/>
        <v>28.445799344357958</v>
      </c>
      <c r="AG108" s="52">
        <f t="shared" si="85"/>
        <v>27.237256762549663</v>
      </c>
      <c r="AH108" s="52">
        <f t="shared" si="86"/>
        <v>26.66845002290343</v>
      </c>
      <c r="AI108" s="53">
        <f t="shared" si="87"/>
        <v>26.74071255896906</v>
      </c>
    </row>
    <row r="109" spans="1:35" ht="16.5">
      <c r="A109" s="97">
        <v>70</v>
      </c>
      <c r="B109" s="15">
        <v>-0.731426453042527</v>
      </c>
      <c r="C109" s="11">
        <v>180.37025425008574</v>
      </c>
      <c r="D109" s="5">
        <v>-5.0152323516828385</v>
      </c>
      <c r="E109" s="41">
        <f t="shared" si="62"/>
        <v>5.068287698777226</v>
      </c>
      <c r="F109" s="143">
        <f t="shared" si="63"/>
        <v>0.12190440884042116</v>
      </c>
      <c r="G109" s="58">
        <f t="shared" si="89"/>
        <v>30.061709041680952</v>
      </c>
      <c r="H109" s="60">
        <f t="shared" si="90"/>
        <v>0.8358720586138065</v>
      </c>
      <c r="I109" s="60">
        <f t="shared" si="91"/>
        <v>0.844714616462871</v>
      </c>
      <c r="J109" s="41">
        <f t="shared" si="64"/>
        <v>5.068287698777226</v>
      </c>
      <c r="K109" s="18">
        <f t="shared" si="65"/>
        <v>6.216492124654304</v>
      </c>
      <c r="L109" s="18">
        <f t="shared" si="66"/>
        <v>48.81472327743482</v>
      </c>
      <c r="M109" s="15">
        <f t="shared" si="67"/>
        <v>8.488045801202551</v>
      </c>
      <c r="N109" s="18">
        <f t="shared" si="68"/>
        <v>548.7221809297351</v>
      </c>
      <c r="O109" s="18">
        <f t="shared" si="69"/>
        <v>807.4901489063658</v>
      </c>
      <c r="P109" s="11">
        <f t="shared" si="70"/>
        <v>29.231204462222177</v>
      </c>
      <c r="Q109" s="83">
        <f t="shared" si="71"/>
        <v>1448.962795501615</v>
      </c>
      <c r="R109" s="113">
        <f t="shared" si="88"/>
        <v>1.5418503902164214E-05</v>
      </c>
      <c r="S109" s="62">
        <f t="shared" si="72"/>
        <v>0.022340838516532416</v>
      </c>
      <c r="T109" s="24"/>
      <c r="U109" s="54">
        <f t="shared" si="73"/>
        <v>5.340095307111578</v>
      </c>
      <c r="V109" s="55">
        <f t="shared" si="74"/>
        <v>5.176686762072804</v>
      </c>
      <c r="W109" s="55">
        <f t="shared" si="75"/>
        <v>5.068287698777226</v>
      </c>
      <c r="X109" s="55">
        <f t="shared" si="76"/>
        <v>5.018464006437159</v>
      </c>
      <c r="Y109" s="56">
        <f t="shared" si="77"/>
        <v>5.028956968557801</v>
      </c>
      <c r="Z109" s="103">
        <f t="shared" si="78"/>
        <v>811.1499571832921</v>
      </c>
      <c r="AA109" s="103">
        <f t="shared" si="79"/>
        <v>808.6647588226306</v>
      </c>
      <c r="AB109" s="103">
        <f t="shared" si="80"/>
        <v>806.5365860458483</v>
      </c>
      <c r="AC109" s="103">
        <f t="shared" si="81"/>
        <v>805.4298064299195</v>
      </c>
      <c r="AD109" s="103">
        <f t="shared" si="82"/>
        <v>805.6696360501383</v>
      </c>
      <c r="AE109" s="51">
        <f t="shared" si="83"/>
        <v>31.556354889276495</v>
      </c>
      <c r="AF109" s="52">
        <f t="shared" si="84"/>
        <v>29.758527820267727</v>
      </c>
      <c r="AG109" s="52">
        <f t="shared" si="85"/>
        <v>28.594902925373507</v>
      </c>
      <c r="AH109" s="52">
        <f t="shared" si="86"/>
        <v>28.067818901750616</v>
      </c>
      <c r="AI109" s="53">
        <f t="shared" si="87"/>
        <v>28.178417774442558</v>
      </c>
    </row>
    <row r="110" spans="1:35" ht="16.5">
      <c r="A110" s="97">
        <v>71</v>
      </c>
      <c r="B110" s="15">
        <v>-0.6969850538998426</v>
      </c>
      <c r="C110" s="11">
        <v>177.40660729651202</v>
      </c>
      <c r="D110" s="5">
        <v>-5.151499390229846</v>
      </c>
      <c r="E110" s="41">
        <f t="shared" si="62"/>
        <v>5.198435739037104</v>
      </c>
      <c r="F110" s="143">
        <f t="shared" si="63"/>
        <v>0.11616417564997376</v>
      </c>
      <c r="G110" s="58">
        <f t="shared" si="89"/>
        <v>29.567767882752005</v>
      </c>
      <c r="H110" s="60">
        <f t="shared" si="90"/>
        <v>0.8585832317049743</v>
      </c>
      <c r="I110" s="60">
        <f t="shared" si="91"/>
        <v>0.866405956506184</v>
      </c>
      <c r="J110" s="41">
        <f t="shared" si="64"/>
        <v>5.198435739037104</v>
      </c>
      <c r="K110" s="18">
        <f t="shared" si="65"/>
        <v>5.6448316211553875</v>
      </c>
      <c r="L110" s="18">
        <f t="shared" si="66"/>
        <v>44.880564248545234</v>
      </c>
      <c r="M110" s="15">
        <f t="shared" si="67"/>
        <v>8.95556320199145</v>
      </c>
      <c r="N110" s="18">
        <f t="shared" si="68"/>
        <v>571.7745200913773</v>
      </c>
      <c r="O110" s="18">
        <f t="shared" si="69"/>
        <v>809.7414370759304</v>
      </c>
      <c r="P110" s="11">
        <f t="shared" si="70"/>
        <v>30.60954434303853</v>
      </c>
      <c r="Q110" s="83">
        <f t="shared" si="71"/>
        <v>1471.6064605820384</v>
      </c>
      <c r="R110" s="113">
        <f t="shared" si="88"/>
        <v>1.5418503902164214E-05</v>
      </c>
      <c r="S110" s="62">
        <f t="shared" si="72"/>
        <v>0.022689969954934226</v>
      </c>
      <c r="T110" s="24"/>
      <c r="U110" s="54">
        <f t="shared" si="73"/>
        <v>5.450868412659989</v>
      </c>
      <c r="V110" s="55">
        <f t="shared" si="74"/>
        <v>5.2984681540957155</v>
      </c>
      <c r="W110" s="55">
        <f t="shared" si="75"/>
        <v>5.198435739037104</v>
      </c>
      <c r="X110" s="55">
        <f t="shared" si="76"/>
        <v>5.153821350311802</v>
      </c>
      <c r="Y110" s="56">
        <f t="shared" si="77"/>
        <v>5.166060966932257</v>
      </c>
      <c r="Z110" s="103">
        <f t="shared" si="78"/>
        <v>812.3414927108716</v>
      </c>
      <c r="AA110" s="103">
        <f t="shared" si="79"/>
        <v>810.5992614193198</v>
      </c>
      <c r="AB110" s="103">
        <f t="shared" si="80"/>
        <v>809.0456335123838</v>
      </c>
      <c r="AC110" s="103">
        <f t="shared" si="81"/>
        <v>808.2477220749328</v>
      </c>
      <c r="AD110" s="103">
        <f t="shared" si="82"/>
        <v>808.4730756621445</v>
      </c>
      <c r="AE110" s="51">
        <f t="shared" si="83"/>
        <v>32.80496411708817</v>
      </c>
      <c r="AF110" s="52">
        <f t="shared" si="84"/>
        <v>31.093384177990952</v>
      </c>
      <c r="AG110" s="52">
        <f t="shared" si="85"/>
        <v>29.99477992398607</v>
      </c>
      <c r="AH110" s="52">
        <f t="shared" si="86"/>
        <v>29.511151824937276</v>
      </c>
      <c r="AI110" s="53">
        <f t="shared" si="87"/>
        <v>29.643441671190175</v>
      </c>
    </row>
    <row r="111" spans="1:76" ht="16.5">
      <c r="A111" s="97">
        <v>72</v>
      </c>
      <c r="B111" s="15">
        <v>-0.6620538618289764</v>
      </c>
      <c r="C111" s="11">
        <v>172.84557587970914</v>
      </c>
      <c r="D111" s="5">
        <v>-5.28792964372234</v>
      </c>
      <c r="E111" s="41">
        <f t="shared" si="62"/>
        <v>5.329213378437773</v>
      </c>
      <c r="F111" s="143">
        <f t="shared" si="63"/>
        <v>0.1103423103048294</v>
      </c>
      <c r="G111" s="58">
        <f t="shared" si="89"/>
        <v>28.807595979951525</v>
      </c>
      <c r="H111" s="60">
        <f t="shared" si="90"/>
        <v>0.8813216072870568</v>
      </c>
      <c r="I111" s="60">
        <f t="shared" si="91"/>
        <v>0.8882022297396288</v>
      </c>
      <c r="J111" s="41">
        <f t="shared" si="64"/>
        <v>5.329213378437773</v>
      </c>
      <c r="K111" s="18">
        <f t="shared" si="65"/>
        <v>5.093199736042115</v>
      </c>
      <c r="L111" s="18">
        <f t="shared" si="66"/>
        <v>40.91926898902547</v>
      </c>
      <c r="M111" s="15">
        <f t="shared" si="67"/>
        <v>9.436195586853108</v>
      </c>
      <c r="N111" s="18">
        <f t="shared" si="68"/>
        <v>595.2213575417284</v>
      </c>
      <c r="O111" s="18">
        <f t="shared" si="69"/>
        <v>811.4646641400743</v>
      </c>
      <c r="P111" s="11">
        <f t="shared" si="70"/>
        <v>32.01782703141525</v>
      </c>
      <c r="Q111" s="83">
        <f t="shared" si="71"/>
        <v>1494.1525130251387</v>
      </c>
      <c r="R111" s="113">
        <f t="shared" si="88"/>
        <v>1.5418503902164214E-05</v>
      </c>
      <c r="S111" s="62">
        <f t="shared" si="72"/>
        <v>0.023037596352506566</v>
      </c>
      <c r="T111" s="24"/>
      <c r="U111" s="54">
        <f t="shared" si="73"/>
        <v>5.560246820470538</v>
      </c>
      <c r="V111" s="55">
        <f t="shared" si="74"/>
        <v>5.420264905229575</v>
      </c>
      <c r="W111" s="55">
        <f t="shared" si="75"/>
        <v>5.329213378437773</v>
      </c>
      <c r="X111" s="55">
        <f t="shared" si="76"/>
        <v>5.289619596409844</v>
      </c>
      <c r="Y111" s="56">
        <f t="shared" si="77"/>
        <v>5.302636360177084</v>
      </c>
      <c r="Z111" s="103">
        <f t="shared" si="78"/>
        <v>813.1279198852392</v>
      </c>
      <c r="AA111" s="103">
        <f t="shared" si="79"/>
        <v>812.0520838464854</v>
      </c>
      <c r="AB111" s="103">
        <f t="shared" si="80"/>
        <v>811.0114298325243</v>
      </c>
      <c r="AC111" s="103">
        <f t="shared" si="81"/>
        <v>810.4749479109607</v>
      </c>
      <c r="AD111" s="103">
        <f t="shared" si="82"/>
        <v>810.6569392251623</v>
      </c>
      <c r="AE111" s="51">
        <f t="shared" si="83"/>
        <v>34.061541844698816</v>
      </c>
      <c r="AF111" s="52">
        <f t="shared" si="84"/>
        <v>32.45759467601768</v>
      </c>
      <c r="AG111" s="52">
        <f t="shared" si="85"/>
        <v>31.43499863351158</v>
      </c>
      <c r="AH111" s="52">
        <f t="shared" si="86"/>
        <v>30.9954112899977</v>
      </c>
      <c r="AI111" s="53">
        <f t="shared" si="87"/>
        <v>31.139588712850482</v>
      </c>
      <c r="BX111" s="2"/>
    </row>
    <row r="112" spans="1:76" ht="16.5">
      <c r="A112" s="97">
        <v>73</v>
      </c>
      <c r="B112" s="15">
        <v>-0.6257465113066765</v>
      </c>
      <c r="C112" s="11">
        <v>165.73819309235546</v>
      </c>
      <c r="D112" s="5">
        <v>-5.430904459922626</v>
      </c>
      <c r="E112" s="41">
        <f t="shared" si="62"/>
        <v>5.466834728544476</v>
      </c>
      <c r="F112" s="143">
        <f t="shared" si="63"/>
        <v>0.10429108521777943</v>
      </c>
      <c r="G112" s="58">
        <f t="shared" si="89"/>
        <v>27.623032182059248</v>
      </c>
      <c r="H112" s="60">
        <f t="shared" si="90"/>
        <v>0.9051507433204377</v>
      </c>
      <c r="I112" s="60">
        <f t="shared" si="91"/>
        <v>0.9111391214240792</v>
      </c>
      <c r="J112" s="41">
        <f t="shared" si="64"/>
        <v>5.466834728544476</v>
      </c>
      <c r="K112" s="18">
        <f t="shared" si="65"/>
        <v>4.549890402148091</v>
      </c>
      <c r="L112" s="18">
        <f t="shared" si="66"/>
        <v>36.77845659529533</v>
      </c>
      <c r="M112" s="15">
        <f t="shared" si="67"/>
        <v>9.95336483610546</v>
      </c>
      <c r="N112" s="18">
        <f t="shared" si="68"/>
        <v>620.1932907222129</v>
      </c>
      <c r="O112" s="18">
        <f t="shared" si="69"/>
        <v>812.7050958098232</v>
      </c>
      <c r="P112" s="11">
        <f t="shared" si="70"/>
        <v>33.522126293084746</v>
      </c>
      <c r="Q112" s="83">
        <f t="shared" si="71"/>
        <v>1517.7022246586696</v>
      </c>
      <c r="R112" s="113">
        <f t="shared" si="88"/>
        <v>1.5418503902164214E-05</v>
      </c>
      <c r="S112" s="62">
        <f t="shared" si="72"/>
        <v>0.023400697673223007</v>
      </c>
      <c r="T112" s="24"/>
      <c r="U112" s="54">
        <f t="shared" si="73"/>
        <v>5.672834901489549</v>
      </c>
      <c r="V112" s="55">
        <f t="shared" si="74"/>
        <v>5.54770190607042</v>
      </c>
      <c r="W112" s="55">
        <f t="shared" si="75"/>
        <v>5.466834728544476</v>
      </c>
      <c r="X112" s="55">
        <f t="shared" si="76"/>
        <v>5.432210632087608</v>
      </c>
      <c r="Y112" s="56">
        <f t="shared" si="77"/>
        <v>5.444711897341722</v>
      </c>
      <c r="Z112" s="103">
        <f t="shared" si="78"/>
        <v>813.5332903078252</v>
      </c>
      <c r="AA112" s="103">
        <f t="shared" si="79"/>
        <v>813.0573796501559</v>
      </c>
      <c r="AB112" s="103">
        <f t="shared" si="80"/>
        <v>812.4804350685685</v>
      </c>
      <c r="AC112" s="103">
        <f t="shared" si="81"/>
        <v>812.1686629909211</v>
      </c>
      <c r="AD112" s="103">
        <f t="shared" si="82"/>
        <v>812.2857110316456</v>
      </c>
      <c r="AE112" s="51">
        <f t="shared" si="83"/>
        <v>35.379578827448476</v>
      </c>
      <c r="AF112" s="52">
        <f t="shared" si="84"/>
        <v>33.91622638064235</v>
      </c>
      <c r="AG112" s="52">
        <f t="shared" si="85"/>
        <v>32.98692353171396</v>
      </c>
      <c r="AH112" s="52">
        <f t="shared" si="86"/>
        <v>32.592967073550675</v>
      </c>
      <c r="AI112" s="53">
        <f t="shared" si="87"/>
        <v>32.73493565206825</v>
      </c>
      <c r="BX112" s="2"/>
    </row>
    <row r="113" spans="1:76" ht="16.5">
      <c r="A113" s="97">
        <v>74</v>
      </c>
      <c r="B113" s="4">
        <v>-0.5877683080617899</v>
      </c>
      <c r="C113" s="11">
        <v>155.88937632883582</v>
      </c>
      <c r="D113" s="5">
        <v>-5.58243286267103</v>
      </c>
      <c r="E113" s="41">
        <f t="shared" si="62"/>
        <v>5.613290322991613</v>
      </c>
      <c r="F113" s="143">
        <f t="shared" si="63"/>
        <v>0.09796138467696498</v>
      </c>
      <c r="G113" s="58">
        <f t="shared" si="89"/>
        <v>25.98156272147264</v>
      </c>
      <c r="H113" s="60">
        <f t="shared" si="90"/>
        <v>0.9304054771118383</v>
      </c>
      <c r="I113" s="60">
        <f t="shared" si="91"/>
        <v>0.9355483871652689</v>
      </c>
      <c r="J113" s="41">
        <f t="shared" si="64"/>
        <v>5.613290322991613</v>
      </c>
      <c r="K113" s="18">
        <f t="shared" si="65"/>
        <v>4.014360703732011</v>
      </c>
      <c r="L113" s="18">
        <f t="shared" si="66"/>
        <v>32.46838904305219</v>
      </c>
      <c r="M113" s="15">
        <f t="shared" si="67"/>
        <v>10.516533633184826</v>
      </c>
      <c r="N113" s="18">
        <f t="shared" si="68"/>
        <v>647.0947347639524</v>
      </c>
      <c r="O113" s="18">
        <f t="shared" si="69"/>
        <v>813.395459830502</v>
      </c>
      <c r="P113" s="11">
        <f t="shared" si="70"/>
        <v>35.15227092869761</v>
      </c>
      <c r="Q113" s="83">
        <f t="shared" si="71"/>
        <v>1542.641748903121</v>
      </c>
      <c r="R113" s="113">
        <f t="shared" si="88"/>
        <v>1.5418503902164214E-05</v>
      </c>
      <c r="S113" s="62">
        <f t="shared" si="72"/>
        <v>0.0237852278251042</v>
      </c>
      <c r="T113" s="24"/>
      <c r="U113" s="54">
        <f t="shared" si="73"/>
        <v>5.791171143530922</v>
      </c>
      <c r="V113" s="55">
        <f t="shared" si="74"/>
        <v>5.682980899158017</v>
      </c>
      <c r="W113" s="55">
        <f t="shared" si="75"/>
        <v>5.613290322991613</v>
      </c>
      <c r="X113" s="55">
        <f t="shared" si="76"/>
        <v>5.583541193871009</v>
      </c>
      <c r="Y113" s="56">
        <f t="shared" si="77"/>
        <v>5.594370736783939</v>
      </c>
      <c r="Z113" s="103">
        <f t="shared" si="78"/>
        <v>813.5182038509842</v>
      </c>
      <c r="AA113" s="103">
        <f t="shared" si="79"/>
        <v>813.5497071312299</v>
      </c>
      <c r="AB113" s="103">
        <f t="shared" si="80"/>
        <v>813.3699350360804</v>
      </c>
      <c r="AC113" s="103">
        <f t="shared" si="81"/>
        <v>813.2454044617259</v>
      </c>
      <c r="AD113" s="103">
        <f t="shared" si="82"/>
        <v>813.2940486724896</v>
      </c>
      <c r="AE113" s="51">
        <f t="shared" si="83"/>
        <v>36.791791354593805</v>
      </c>
      <c r="AF113" s="52">
        <f t="shared" si="84"/>
        <v>35.49958022702276</v>
      </c>
      <c r="AG113" s="52">
        <f t="shared" si="85"/>
        <v>34.67939998384759</v>
      </c>
      <c r="AH113" s="52">
        <f t="shared" si="86"/>
        <v>34.3321962192445</v>
      </c>
      <c r="AI113" s="53">
        <f t="shared" si="87"/>
        <v>34.458386858779384</v>
      </c>
      <c r="BX113" s="2"/>
    </row>
    <row r="114" spans="1:76" ht="16.5">
      <c r="A114" s="97">
        <v>75</v>
      </c>
      <c r="B114" s="4">
        <v>-0.548516800716131</v>
      </c>
      <c r="C114" s="11">
        <v>143.7809614383361</v>
      </c>
      <c r="D114" s="5">
        <v>-5.736223522029907</v>
      </c>
      <c r="E114" s="41">
        <f t="shared" si="62"/>
        <v>5.762389346040153</v>
      </c>
      <c r="F114" s="143">
        <f t="shared" si="63"/>
        <v>0.09141946678602182</v>
      </c>
      <c r="G114" s="58">
        <f t="shared" si="89"/>
        <v>23.963493573056017</v>
      </c>
      <c r="H114" s="60">
        <f t="shared" si="90"/>
        <v>0.9560372536716512</v>
      </c>
      <c r="I114" s="60">
        <f t="shared" si="91"/>
        <v>0.9603982243400255</v>
      </c>
      <c r="J114" s="41">
        <f t="shared" si="64"/>
        <v>5.762389346040153</v>
      </c>
      <c r="K114" s="18">
        <f t="shared" si="65"/>
        <v>3.4961006735409037</v>
      </c>
      <c r="L114" s="18">
        <f t="shared" si="66"/>
        <v>28.135586070062157</v>
      </c>
      <c r="M114" s="15">
        <f t="shared" si="67"/>
        <v>11.103955937069063</v>
      </c>
      <c r="N114" s="18">
        <f t="shared" si="68"/>
        <v>674.8177109193922</v>
      </c>
      <c r="O114" s="18">
        <f t="shared" si="69"/>
        <v>813.4415772686527</v>
      </c>
      <c r="P114" s="11">
        <f t="shared" si="70"/>
        <v>36.847531841140196</v>
      </c>
      <c r="Q114" s="83">
        <f t="shared" si="71"/>
        <v>1567.8424627098573</v>
      </c>
      <c r="R114" s="113">
        <f t="shared" si="88"/>
        <v>1.5418503902164214E-05</v>
      </c>
      <c r="S114" s="62">
        <f t="shared" si="72"/>
        <v>0.024173785129270684</v>
      </c>
      <c r="T114" s="24"/>
      <c r="U114" s="54">
        <f t="shared" si="73"/>
        <v>5.911185970102451</v>
      </c>
      <c r="V114" s="55">
        <f t="shared" si="74"/>
        <v>5.820692102149259</v>
      </c>
      <c r="W114" s="55">
        <f t="shared" si="75"/>
        <v>5.762389346040153</v>
      </c>
      <c r="X114" s="55">
        <f t="shared" si="76"/>
        <v>5.737259176221602</v>
      </c>
      <c r="Y114" s="56">
        <f t="shared" si="77"/>
        <v>5.745736870704094</v>
      </c>
      <c r="Z114" s="103">
        <f t="shared" si="78"/>
        <v>813.0418600074862</v>
      </c>
      <c r="AA114" s="103">
        <f t="shared" si="79"/>
        <v>813.4440619982373</v>
      </c>
      <c r="AB114" s="103">
        <f t="shared" si="80"/>
        <v>813.5634438414164</v>
      </c>
      <c r="AC114" s="103">
        <f t="shared" si="81"/>
        <v>813.5811000958929</v>
      </c>
      <c r="AD114" s="103">
        <f t="shared" si="82"/>
        <v>813.5774204002305</v>
      </c>
      <c r="AE114" s="51">
        <f t="shared" si="83"/>
        <v>38.252177576858976</v>
      </c>
      <c r="AF114" s="52">
        <f t="shared" si="84"/>
        <v>37.14838551692565</v>
      </c>
      <c r="AG114" s="52">
        <f t="shared" si="85"/>
        <v>36.44577662028555</v>
      </c>
      <c r="AH114" s="52">
        <f t="shared" si="86"/>
        <v>36.144994589353644</v>
      </c>
      <c r="AI114" s="53">
        <f t="shared" si="87"/>
        <v>36.24632490227715</v>
      </c>
      <c r="BX114" s="2"/>
    </row>
    <row r="115" spans="1:76" ht="16.5">
      <c r="A115" s="97">
        <v>76</v>
      </c>
      <c r="B115" s="4">
        <v>-0.5034363303612066</v>
      </c>
      <c r="C115" s="11">
        <v>128.17012441122077</v>
      </c>
      <c r="D115" s="5">
        <v>-5.84377046827651</v>
      </c>
      <c r="E115" s="41">
        <f t="shared" si="62"/>
        <v>5.865415707742139</v>
      </c>
      <c r="F115" s="143">
        <f t="shared" si="63"/>
        <v>0.0839060550602011</v>
      </c>
      <c r="G115" s="58">
        <f t="shared" si="89"/>
        <v>21.36168740187013</v>
      </c>
      <c r="H115" s="60">
        <f t="shared" si="90"/>
        <v>0.9739617447127518</v>
      </c>
      <c r="I115" s="60">
        <f t="shared" si="91"/>
        <v>0.97756928462369</v>
      </c>
      <c r="J115" s="41">
        <f t="shared" si="64"/>
        <v>5.86541570774214</v>
      </c>
      <c r="K115" s="18">
        <f t="shared" si="65"/>
        <v>2.9450533582940728</v>
      </c>
      <c r="L115" s="18">
        <f t="shared" si="66"/>
        <v>23.41742492275886</v>
      </c>
      <c r="M115" s="15">
        <f t="shared" si="67"/>
        <v>11.524229444964298</v>
      </c>
      <c r="N115" s="18">
        <f t="shared" si="68"/>
        <v>694.1669903581394</v>
      </c>
      <c r="O115" s="18">
        <f t="shared" si="69"/>
        <v>813.1094653907287</v>
      </c>
      <c r="P115" s="11">
        <f t="shared" si="70"/>
        <v>38.01087970429289</v>
      </c>
      <c r="Q115" s="83">
        <f t="shared" si="71"/>
        <v>1583.1740431791782</v>
      </c>
      <c r="R115" s="113">
        <f t="shared" si="88"/>
        <v>1.1166180746222705E-05</v>
      </c>
      <c r="S115" s="62">
        <f t="shared" si="72"/>
        <v>0.017678007518866893</v>
      </c>
      <c r="T115" s="24"/>
      <c r="U115" s="54">
        <f t="shared" si="73"/>
        <v>5.98381705658018</v>
      </c>
      <c r="V115" s="55">
        <f t="shared" si="74"/>
        <v>5.911944202176449</v>
      </c>
      <c r="W115" s="55">
        <f t="shared" si="75"/>
        <v>5.86541570774214</v>
      </c>
      <c r="X115" s="55">
        <f t="shared" si="76"/>
        <v>5.844836874675061</v>
      </c>
      <c r="Y115" s="56">
        <f t="shared" si="77"/>
        <v>5.850481540048399</v>
      </c>
      <c r="Z115" s="103">
        <f t="shared" si="78"/>
        <v>812.5283768405528</v>
      </c>
      <c r="AA115" s="103">
        <f t="shared" si="79"/>
        <v>813.0373761927063</v>
      </c>
      <c r="AB115" s="103">
        <f t="shared" si="80"/>
        <v>813.2782465802635</v>
      </c>
      <c r="AC115" s="103">
        <f t="shared" si="81"/>
        <v>813.3625464039616</v>
      </c>
      <c r="AD115" s="103">
        <f t="shared" si="82"/>
        <v>813.3407809361596</v>
      </c>
      <c r="AE115" s="51">
        <f t="shared" si="83"/>
        <v>39.14974547389699</v>
      </c>
      <c r="AF115" s="52">
        <f t="shared" si="84"/>
        <v>38.26149412272504</v>
      </c>
      <c r="AG115" s="52">
        <f t="shared" si="85"/>
        <v>37.69188448289104</v>
      </c>
      <c r="AH115" s="52">
        <f t="shared" si="86"/>
        <v>37.441313542796394</v>
      </c>
      <c r="AI115" s="53">
        <f t="shared" si="87"/>
        <v>37.50996089915497</v>
      </c>
      <c r="BX115" s="2"/>
    </row>
    <row r="116" spans="1:35" ht="16.5">
      <c r="A116" s="114">
        <v>76.448413</v>
      </c>
      <c r="B116" s="105">
        <v>-0.48628682969729287</v>
      </c>
      <c r="C116" s="37">
        <v>120.68546934897685</v>
      </c>
      <c r="D116" s="38">
        <v>-5.887457214617205</v>
      </c>
      <c r="E116" s="42">
        <f t="shared" si="62"/>
        <v>5.907506016474738</v>
      </c>
      <c r="F116" s="144">
        <f t="shared" si="63"/>
        <v>0.08104780494954882</v>
      </c>
      <c r="G116" s="37">
        <f t="shared" si="89"/>
        <v>20.114244891496142</v>
      </c>
      <c r="H116" s="105">
        <f t="shared" si="90"/>
        <v>0.9812428691028673</v>
      </c>
      <c r="I116" s="105">
        <f t="shared" si="91"/>
        <v>0.9845843360791229</v>
      </c>
      <c r="J116" s="42">
        <f t="shared" si="64"/>
        <v>5.907506016474738</v>
      </c>
      <c r="K116" s="112">
        <f t="shared" si="65"/>
        <v>2.747825038934079</v>
      </c>
      <c r="L116" s="112">
        <f t="shared" si="66"/>
        <v>21.630167179364523</v>
      </c>
      <c r="M116" s="106">
        <f t="shared" si="67"/>
        <v>11.697178726571531</v>
      </c>
      <c r="N116" s="18">
        <f t="shared" si="68"/>
        <v>702.1164231860711</v>
      </c>
      <c r="O116" s="112">
        <f t="shared" si="69"/>
        <v>812.8879569803258</v>
      </c>
      <c r="P116" s="37">
        <f t="shared" si="70"/>
        <v>38.48971243703316</v>
      </c>
      <c r="Q116" s="84">
        <f t="shared" si="71"/>
        <v>1589.5692635483001</v>
      </c>
      <c r="R116" s="107">
        <f>K$32*(A116-A115)/2</f>
        <v>3.4569287951405976E-06</v>
      </c>
      <c r="S116" s="115">
        <f t="shared" si="72"/>
        <v>0.005495027759030552</v>
      </c>
      <c r="T116" s="116"/>
      <c r="U116" s="117">
        <f t="shared" si="73"/>
        <v>6.01336815428168</v>
      </c>
      <c r="V116" s="118">
        <f t="shared" si="74"/>
        <v>5.9492450250456175</v>
      </c>
      <c r="W116" s="118">
        <f t="shared" si="75"/>
        <v>5.907506016474738</v>
      </c>
      <c r="X116" s="118">
        <f t="shared" si="76"/>
        <v>5.888627128532986</v>
      </c>
      <c r="Y116" s="119">
        <f t="shared" si="77"/>
        <v>5.892828076624862</v>
      </c>
      <c r="Z116" s="120">
        <f t="shared" si="78"/>
        <v>812.2709013689781</v>
      </c>
      <c r="AA116" s="120">
        <f t="shared" si="79"/>
        <v>812.79395617446</v>
      </c>
      <c r="AB116" s="120">
        <f t="shared" si="80"/>
        <v>813.0633586353503</v>
      </c>
      <c r="AC116" s="120">
        <f t="shared" si="81"/>
        <v>813.1667967101624</v>
      </c>
      <c r="AD116" s="120">
        <f t="shared" si="82"/>
        <v>813.1447720126781</v>
      </c>
      <c r="AE116" s="121">
        <f t="shared" si="83"/>
        <v>39.5179056767324</v>
      </c>
      <c r="AF116" s="122">
        <f t="shared" si="84"/>
        <v>38.72121323815192</v>
      </c>
      <c r="AG116" s="122">
        <f t="shared" si="85"/>
        <v>38.206977333917806</v>
      </c>
      <c r="AH116" s="122">
        <f t="shared" si="86"/>
        <v>37.97551014977001</v>
      </c>
      <c r="AI116" s="123">
        <f t="shared" si="87"/>
        <v>38.02695578659367</v>
      </c>
    </row>
    <row r="117" spans="1:35" ht="28.5" customHeight="1">
      <c r="A117" s="97">
        <v>0.464341</v>
      </c>
      <c r="B117" s="4">
        <v>-0.10352712551939902</v>
      </c>
      <c r="C117" s="11">
        <v>216.60045205178835</v>
      </c>
      <c r="D117" s="5">
        <v>0.06772113470913933</v>
      </c>
      <c r="E117" s="41">
        <f t="shared" si="62"/>
        <v>0.12370940871495101</v>
      </c>
      <c r="F117" s="143">
        <f t="shared" si="63"/>
        <v>0.01725452091989984</v>
      </c>
      <c r="G117" s="58">
        <f t="shared" si="89"/>
        <v>36.100075341964725</v>
      </c>
      <c r="H117" s="60">
        <f t="shared" si="90"/>
        <v>-0.011286855784856557</v>
      </c>
      <c r="I117" s="60">
        <f t="shared" si="91"/>
        <v>0.02061823478582517</v>
      </c>
      <c r="J117" s="41">
        <f t="shared" si="64"/>
        <v>0.12370940871495101</v>
      </c>
      <c r="K117" s="18">
        <f t="shared" si="65"/>
        <v>0.12454100703174716</v>
      </c>
      <c r="L117" s="18">
        <f t="shared" si="66"/>
        <v>14.266861481032088</v>
      </c>
      <c r="M117" s="15">
        <f t="shared" si="67"/>
        <v>0.0015476546268119126</v>
      </c>
      <c r="N117" s="18">
        <f t="shared" si="68"/>
        <v>0.5235418519144358</v>
      </c>
      <c r="O117" s="18">
        <f t="shared" si="69"/>
        <v>351.19010571638194</v>
      </c>
      <c r="P117" s="11">
        <f t="shared" si="70"/>
        <v>1.416301233345345</v>
      </c>
      <c r="Q117" s="83">
        <f t="shared" si="71"/>
        <v>367.5228989443323</v>
      </c>
      <c r="R117" s="113">
        <f>K$33*(A118-A117)/2</f>
        <v>5.286941766850984E-06</v>
      </c>
      <c r="S117" s="62">
        <f>Q117*K$33*(A118-A117)/2</f>
        <v>0.0019430721647029439</v>
      </c>
      <c r="T117" s="24"/>
      <c r="U117" s="54">
        <f t="shared" si="73"/>
        <v>1.4293408397002105</v>
      </c>
      <c r="V117" s="55">
        <f t="shared" si="74"/>
        <v>0.7686205652880872</v>
      </c>
      <c r="W117" s="55">
        <f t="shared" si="75"/>
        <v>0.12370940871495101</v>
      </c>
      <c r="X117" s="55">
        <f t="shared" si="76"/>
        <v>0.5626673700307981</v>
      </c>
      <c r="Y117" s="56">
        <f t="shared" si="77"/>
        <v>1.2225584762546517</v>
      </c>
      <c r="Z117" s="103">
        <f t="shared" si="78"/>
        <v>494.883307829393</v>
      </c>
      <c r="AA117" s="103">
        <f t="shared" si="79"/>
        <v>366.0721759974529</v>
      </c>
      <c r="AB117" s="103">
        <f t="shared" si="80"/>
        <v>123.3049126899641</v>
      </c>
      <c r="AC117" s="103">
        <f t="shared" si="81"/>
        <v>312.4550891578025</v>
      </c>
      <c r="AD117" s="103">
        <f t="shared" si="82"/>
        <v>459.23504290729727</v>
      </c>
      <c r="AE117" s="51">
        <f t="shared" si="83"/>
        <v>2.9473114889048495</v>
      </c>
      <c r="AF117" s="52">
        <f t="shared" si="84"/>
        <v>1.0852960501660172</v>
      </c>
      <c r="AG117" s="52">
        <f t="shared" si="85"/>
        <v>0.09619088434858682</v>
      </c>
      <c r="AH117" s="52">
        <f t="shared" si="86"/>
        <v>0.6804857533835511</v>
      </c>
      <c r="AI117" s="53">
        <f t="shared" si="87"/>
        <v>2.2722219899237213</v>
      </c>
    </row>
    <row r="118" spans="1:35" ht="16.5">
      <c r="A118" s="97">
        <v>1</v>
      </c>
      <c r="B118" s="4">
        <v>-0.10201950251602909</v>
      </c>
      <c r="C118" s="11">
        <v>219.58191331162743</v>
      </c>
      <c r="D118" s="5">
        <v>0.03201916274659281</v>
      </c>
      <c r="E118" s="41">
        <f t="shared" si="62"/>
        <v>0.10692616927867032</v>
      </c>
      <c r="F118" s="143">
        <f t="shared" si="63"/>
        <v>0.017003250419338183</v>
      </c>
      <c r="G118" s="58">
        <f t="shared" si="89"/>
        <v>36.596985551937905</v>
      </c>
      <c r="H118" s="60">
        <f t="shared" si="90"/>
        <v>-0.005336527124432136</v>
      </c>
      <c r="I118" s="60">
        <f t="shared" si="91"/>
        <v>0.017821028213111722</v>
      </c>
      <c r="J118" s="41">
        <f t="shared" si="64"/>
        <v>0.10692616927867032</v>
      </c>
      <c r="K118" s="18">
        <f t="shared" si="65"/>
        <v>0.12094013926317644</v>
      </c>
      <c r="L118" s="18">
        <f t="shared" si="66"/>
        <v>14.617544393910725</v>
      </c>
      <c r="M118" s="15">
        <f t="shared" si="67"/>
        <v>0.00034597565548958714</v>
      </c>
      <c r="N118" s="18">
        <f t="shared" si="68"/>
        <v>0.39195958202925657</v>
      </c>
      <c r="O118" s="18">
        <f t="shared" si="69"/>
        <v>350.50903631567587</v>
      </c>
      <c r="P118" s="11">
        <f t="shared" si="70"/>
        <v>1.440293633023297</v>
      </c>
      <c r="Q118" s="83">
        <f t="shared" si="71"/>
        <v>367.0801200395578</v>
      </c>
      <c r="R118" s="113">
        <f aca="true" t="shared" si="92" ref="R118:R143">K$33*(A119-A117)/2</f>
        <v>1.5156918313219072E-05</v>
      </c>
      <c r="S118" s="62">
        <f>Q118*K$33*(A119-A117)/2</f>
        <v>0.005563803393846229</v>
      </c>
      <c r="T118" s="24"/>
      <c r="U118" s="54">
        <f t="shared" si="73"/>
        <v>1.4448103276345308</v>
      </c>
      <c r="V118" s="55">
        <f t="shared" si="74"/>
        <v>0.773900155480853</v>
      </c>
      <c r="W118" s="55">
        <f t="shared" si="75"/>
        <v>0.10692616927867032</v>
      </c>
      <c r="X118" s="55">
        <f t="shared" si="76"/>
        <v>0.5700983668713391</v>
      </c>
      <c r="Y118" s="56">
        <f t="shared" si="77"/>
        <v>1.240829672981574</v>
      </c>
      <c r="Z118" s="103">
        <f t="shared" si="78"/>
        <v>497.4241970879251</v>
      </c>
      <c r="AA118" s="103">
        <f t="shared" si="79"/>
        <v>367.3220706131029</v>
      </c>
      <c r="AB118" s="103">
        <f t="shared" si="80"/>
        <v>110.69072801793696</v>
      </c>
      <c r="AC118" s="103">
        <f t="shared" si="81"/>
        <v>314.5876426443518</v>
      </c>
      <c r="AD118" s="103">
        <f t="shared" si="82"/>
        <v>462.5205432150627</v>
      </c>
      <c r="AE118" s="51">
        <f t="shared" si="83"/>
        <v>3.0011976099985387</v>
      </c>
      <c r="AF118" s="52">
        <f t="shared" si="84"/>
        <v>1.0967704550226933</v>
      </c>
      <c r="AG118" s="52">
        <f t="shared" si="85"/>
        <v>0.08137553334261766</v>
      </c>
      <c r="AH118" s="52">
        <f t="shared" si="86"/>
        <v>0.6936404250911408</v>
      </c>
      <c r="AI118" s="53">
        <f t="shared" si="87"/>
        <v>2.328484141661494</v>
      </c>
    </row>
    <row r="119" spans="1:35" ht="16.5">
      <c r="A119" s="97">
        <v>2</v>
      </c>
      <c r="B119" s="4">
        <v>-0.0969722207364363</v>
      </c>
      <c r="C119" s="11">
        <v>222.0271905668613</v>
      </c>
      <c r="D119" s="5">
        <v>-0.0605835884936197</v>
      </c>
      <c r="E119" s="41">
        <f t="shared" si="62"/>
        <v>0.11434151822203681</v>
      </c>
      <c r="F119" s="143">
        <f t="shared" si="63"/>
        <v>0.016162036789406052</v>
      </c>
      <c r="G119" s="58">
        <f t="shared" si="89"/>
        <v>37.004531761143554</v>
      </c>
      <c r="H119" s="60">
        <f t="shared" si="90"/>
        <v>0.010097264748936616</v>
      </c>
      <c r="I119" s="60">
        <f t="shared" si="91"/>
        <v>0.019056919703672803</v>
      </c>
      <c r="J119" s="41">
        <f t="shared" si="64"/>
        <v>0.11434151822203681</v>
      </c>
      <c r="K119" s="18">
        <f t="shared" si="65"/>
        <v>0.10926944678181362</v>
      </c>
      <c r="L119" s="18">
        <f t="shared" si="66"/>
        <v>14.853623791761343</v>
      </c>
      <c r="M119" s="15">
        <f t="shared" si="67"/>
        <v>0.0012386128621140221</v>
      </c>
      <c r="N119" s="18">
        <f t="shared" si="68"/>
        <v>0.44778666844584514</v>
      </c>
      <c r="O119" s="18">
        <f t="shared" si="69"/>
        <v>353.7799089043834</v>
      </c>
      <c r="P119" s="11">
        <f t="shared" si="70"/>
        <v>1.4693895005295037</v>
      </c>
      <c r="Q119" s="83">
        <f t="shared" si="71"/>
        <v>370.661216924764</v>
      </c>
      <c r="R119" s="113">
        <f t="shared" si="92"/>
        <v>1.9739953092736178E-05</v>
      </c>
      <c r="S119" s="62">
        <f aca="true" t="shared" si="93" ref="S119:S142">Q119*K$33</f>
        <v>0.00731683503539135</v>
      </c>
      <c r="T119" s="24"/>
      <c r="U119" s="54">
        <f t="shared" si="73"/>
        <v>1.4556189590664548</v>
      </c>
      <c r="V119" s="55">
        <f t="shared" si="74"/>
        <v>0.778027290954939</v>
      </c>
      <c r="W119" s="55">
        <f t="shared" si="75"/>
        <v>0.11434151822203681</v>
      </c>
      <c r="X119" s="55">
        <f t="shared" si="76"/>
        <v>0.5848667420443961</v>
      </c>
      <c r="Y119" s="56">
        <f t="shared" si="77"/>
        <v>1.2618683905033832</v>
      </c>
      <c r="Z119" s="103">
        <f t="shared" si="78"/>
        <v>499.1899067731204</v>
      </c>
      <c r="AA119" s="103">
        <f t="shared" si="79"/>
        <v>368.29553890105916</v>
      </c>
      <c r="AB119" s="103">
        <f t="shared" si="80"/>
        <v>116.37126539467106</v>
      </c>
      <c r="AC119" s="103">
        <f t="shared" si="81"/>
        <v>318.77378220667725</v>
      </c>
      <c r="AD119" s="103">
        <f t="shared" si="82"/>
        <v>466.269051246389</v>
      </c>
      <c r="AE119" s="51">
        <f t="shared" si="83"/>
        <v>3.0391276150374855</v>
      </c>
      <c r="AF119" s="52">
        <f t="shared" si="84"/>
        <v>1.1057783638500525</v>
      </c>
      <c r="AG119" s="52">
        <f t="shared" si="85"/>
        <v>0.08785306959455645</v>
      </c>
      <c r="AH119" s="52">
        <f t="shared" si="86"/>
        <v>0.7201065714903041</v>
      </c>
      <c r="AI119" s="53">
        <f t="shared" si="87"/>
        <v>2.3940818826751196</v>
      </c>
    </row>
    <row r="120" spans="1:35" ht="16.5">
      <c r="A120" s="97">
        <v>3</v>
      </c>
      <c r="B120" s="4">
        <v>-0.09146246735522823</v>
      </c>
      <c r="C120" s="11">
        <v>224.03234310047768</v>
      </c>
      <c r="D120" s="5">
        <v>-0.17685285481906543</v>
      </c>
      <c r="E120" s="41">
        <f t="shared" si="62"/>
        <v>0.1991037799549763</v>
      </c>
      <c r="F120" s="143">
        <f t="shared" si="63"/>
        <v>0.015243744559204705</v>
      </c>
      <c r="G120" s="58">
        <f t="shared" si="89"/>
        <v>37.33872385007962</v>
      </c>
      <c r="H120" s="60">
        <f t="shared" si="90"/>
        <v>0.029475475803177574</v>
      </c>
      <c r="I120" s="60">
        <f t="shared" si="91"/>
        <v>0.03318396332582938</v>
      </c>
      <c r="J120" s="41">
        <f t="shared" si="64"/>
        <v>0.1991037799549763</v>
      </c>
      <c r="K120" s="18">
        <f t="shared" si="65"/>
        <v>0.09720528716036538</v>
      </c>
      <c r="L120" s="18">
        <f t="shared" si="66"/>
        <v>15.033939232080801</v>
      </c>
      <c r="M120" s="15">
        <f t="shared" si="67"/>
        <v>0.010554793650587927</v>
      </c>
      <c r="N120" s="18">
        <f t="shared" si="68"/>
        <v>1.3432865068389528</v>
      </c>
      <c r="O120" s="18">
        <f t="shared" si="69"/>
        <v>369.03038129306753</v>
      </c>
      <c r="P120" s="11">
        <f t="shared" si="70"/>
        <v>1.5358226834426156</v>
      </c>
      <c r="Q120" s="83">
        <f t="shared" si="71"/>
        <v>387.05118979624086</v>
      </c>
      <c r="R120" s="113">
        <f t="shared" si="92"/>
        <v>1.9739953092736178E-05</v>
      </c>
      <c r="S120" s="62">
        <f t="shared" si="93"/>
        <v>0.0076403723310655225</v>
      </c>
      <c r="T120" s="24"/>
      <c r="U120" s="54">
        <f t="shared" si="73"/>
        <v>1.4717708480649059</v>
      </c>
      <c r="V120" s="55">
        <f t="shared" si="74"/>
        <v>0.7961749867893276</v>
      </c>
      <c r="W120" s="55">
        <f t="shared" si="75"/>
        <v>0.1991037799549763</v>
      </c>
      <c r="X120" s="55">
        <f t="shared" si="76"/>
        <v>0.61915470281975</v>
      </c>
      <c r="Y120" s="56">
        <f t="shared" si="77"/>
        <v>1.290358594377294</v>
      </c>
      <c r="Z120" s="103">
        <f t="shared" si="78"/>
        <v>501.81392601391246</v>
      </c>
      <c r="AA120" s="103">
        <f t="shared" si="79"/>
        <v>372.53940333054646</v>
      </c>
      <c r="AB120" s="103">
        <f t="shared" si="80"/>
        <v>171.27053644000463</v>
      </c>
      <c r="AC120" s="103">
        <f t="shared" si="81"/>
        <v>328.2403875221559</v>
      </c>
      <c r="AD120" s="103">
        <f t="shared" si="82"/>
        <v>471.28765315871794</v>
      </c>
      <c r="AE120" s="51">
        <f t="shared" si="83"/>
        <v>3.0962367548665153</v>
      </c>
      <c r="AF120" s="52">
        <f t="shared" si="84"/>
        <v>1.1457853052587645</v>
      </c>
      <c r="AG120" s="52">
        <f t="shared" si="85"/>
        <v>0.16958196478566545</v>
      </c>
      <c r="AH120" s="52">
        <f t="shared" si="86"/>
        <v>0.7832081820190769</v>
      </c>
      <c r="AI120" s="53">
        <f t="shared" si="87"/>
        <v>2.484301210283056</v>
      </c>
    </row>
    <row r="121" spans="1:35" ht="16.5">
      <c r="A121" s="97">
        <v>4</v>
      </c>
      <c r="B121" s="4">
        <v>-0.08817957026607104</v>
      </c>
      <c r="C121" s="11">
        <v>224.7003879158256</v>
      </c>
      <c r="D121" s="5">
        <v>-0.29110611760697813</v>
      </c>
      <c r="E121" s="41">
        <f t="shared" si="62"/>
        <v>0.30416838810191427</v>
      </c>
      <c r="F121" s="143">
        <f t="shared" si="63"/>
        <v>0.014696595044345171</v>
      </c>
      <c r="G121" s="58">
        <f t="shared" si="89"/>
        <v>37.4500646526376</v>
      </c>
      <c r="H121" s="60">
        <f t="shared" si="90"/>
        <v>0.04851768626782969</v>
      </c>
      <c r="I121" s="60">
        <f t="shared" si="91"/>
        <v>0.05069473135031905</v>
      </c>
      <c r="J121" s="41">
        <f t="shared" si="64"/>
        <v>0.30416838810191427</v>
      </c>
      <c r="K121" s="18">
        <f t="shared" si="65"/>
        <v>0.09035246750251599</v>
      </c>
      <c r="L121" s="18">
        <f t="shared" si="66"/>
        <v>15.076536503704588</v>
      </c>
      <c r="M121" s="15">
        <f t="shared" si="67"/>
        <v>0.02859751274168343</v>
      </c>
      <c r="N121" s="18">
        <f t="shared" si="68"/>
        <v>3.0942283387772713</v>
      </c>
      <c r="O121" s="18">
        <f t="shared" si="69"/>
        <v>384.80975211269384</v>
      </c>
      <c r="P121" s="11">
        <f t="shared" si="70"/>
        <v>1.623512284059424</v>
      </c>
      <c r="Q121" s="83">
        <f t="shared" si="71"/>
        <v>404.7229792194793</v>
      </c>
      <c r="R121" s="113">
        <f t="shared" si="92"/>
        <v>1.9739953092736178E-05</v>
      </c>
      <c r="S121" s="62">
        <f t="shared" si="93"/>
        <v>0.00798921262534496</v>
      </c>
      <c r="T121" s="24"/>
      <c r="U121" s="54">
        <f t="shared" si="73"/>
        <v>1.4906097303397325</v>
      </c>
      <c r="V121" s="55">
        <f t="shared" si="74"/>
        <v>0.8279103414575815</v>
      </c>
      <c r="W121" s="55">
        <f t="shared" si="75"/>
        <v>0.30416838810191427</v>
      </c>
      <c r="X121" s="55">
        <f t="shared" si="76"/>
        <v>0.665707137311756</v>
      </c>
      <c r="Y121" s="56">
        <f t="shared" si="77"/>
        <v>1.318096463288745</v>
      </c>
      <c r="Z121" s="103">
        <f t="shared" si="78"/>
        <v>504.8527108461239</v>
      </c>
      <c r="AA121" s="103">
        <f t="shared" si="79"/>
        <v>379.82294153351313</v>
      </c>
      <c r="AB121" s="103">
        <f t="shared" si="80"/>
        <v>222.68253244357416</v>
      </c>
      <c r="AC121" s="103">
        <f t="shared" si="81"/>
        <v>340.57860857457393</v>
      </c>
      <c r="AD121" s="103">
        <f t="shared" si="82"/>
        <v>476.1119671656839</v>
      </c>
      <c r="AE121" s="51">
        <f t="shared" si="83"/>
        <v>3.1634949416543328</v>
      </c>
      <c r="AF121" s="52">
        <f t="shared" si="84"/>
        <v>1.2173038765983928</v>
      </c>
      <c r="AG121" s="52">
        <f t="shared" si="85"/>
        <v>0.2905072172742443</v>
      </c>
      <c r="AH121" s="52">
        <f t="shared" si="86"/>
        <v>0.8725829027744998</v>
      </c>
      <c r="AI121" s="53">
        <f t="shared" si="87"/>
        <v>2.5736724819956502</v>
      </c>
    </row>
    <row r="122" spans="1:35" ht="16.5">
      <c r="A122" s="97">
        <v>5</v>
      </c>
      <c r="B122" s="4">
        <v>-0.08073507477383401</v>
      </c>
      <c r="C122" s="11">
        <v>226.3552690015626</v>
      </c>
      <c r="D122" s="5">
        <v>-0.4028406954084523</v>
      </c>
      <c r="E122" s="41">
        <f t="shared" si="62"/>
        <v>0.41085128474412974</v>
      </c>
      <c r="F122" s="143">
        <f t="shared" si="63"/>
        <v>0.013455845795639002</v>
      </c>
      <c r="G122" s="58">
        <f t="shared" si="89"/>
        <v>37.725878166927096</v>
      </c>
      <c r="H122" s="60">
        <f t="shared" si="90"/>
        <v>0.06714011590140873</v>
      </c>
      <c r="I122" s="60">
        <f t="shared" si="91"/>
        <v>0.06847521412402163</v>
      </c>
      <c r="J122" s="41">
        <f t="shared" si="64"/>
        <v>0.41085128474412974</v>
      </c>
      <c r="K122" s="18">
        <f t="shared" si="65"/>
        <v>0.07574056930795328</v>
      </c>
      <c r="L122" s="18">
        <f t="shared" si="66"/>
        <v>15.198171658452136</v>
      </c>
      <c r="M122" s="15">
        <f t="shared" si="67"/>
        <v>0.0547636355609208</v>
      </c>
      <c r="N122" s="18">
        <f t="shared" si="68"/>
        <v>5.572001600031716</v>
      </c>
      <c r="O122" s="18">
        <f t="shared" si="69"/>
        <v>400.86350373223206</v>
      </c>
      <c r="P122" s="11">
        <f t="shared" si="70"/>
        <v>1.7504046210897382</v>
      </c>
      <c r="Q122" s="83">
        <f t="shared" si="71"/>
        <v>423.5145858166745</v>
      </c>
      <c r="R122" s="113">
        <f t="shared" si="92"/>
        <v>1.9739953092736178E-05</v>
      </c>
      <c r="S122" s="62">
        <f t="shared" si="93"/>
        <v>0.008360158058110747</v>
      </c>
      <c r="T122" s="24"/>
      <c r="U122" s="54">
        <f t="shared" si="73"/>
        <v>1.5189723823839767</v>
      </c>
      <c r="V122" s="55">
        <f t="shared" si="74"/>
        <v>0.871367199366373</v>
      </c>
      <c r="W122" s="55">
        <f t="shared" si="75"/>
        <v>0.41085128474412974</v>
      </c>
      <c r="X122" s="55">
        <f t="shared" si="76"/>
        <v>0.7320048118545198</v>
      </c>
      <c r="Y122" s="56">
        <f t="shared" si="77"/>
        <v>1.3639565958410858</v>
      </c>
      <c r="Z122" s="103">
        <f t="shared" si="78"/>
        <v>509.38432073363475</v>
      </c>
      <c r="AA122" s="103">
        <f t="shared" si="79"/>
        <v>389.53067400683256</v>
      </c>
      <c r="AB122" s="103">
        <f t="shared" si="80"/>
        <v>264.18657684831896</v>
      </c>
      <c r="AC122" s="103">
        <f t="shared" si="81"/>
        <v>357.2565127083887</v>
      </c>
      <c r="AD122" s="103">
        <f t="shared" si="82"/>
        <v>483.9594343639853</v>
      </c>
      <c r="AE122" s="51">
        <f t="shared" si="83"/>
        <v>3.2660717379648494</v>
      </c>
      <c r="AF122" s="52">
        <f t="shared" si="84"/>
        <v>1.3184525571168328</v>
      </c>
      <c r="AG122" s="52">
        <f t="shared" si="85"/>
        <v>0.4355184563841956</v>
      </c>
      <c r="AH122" s="52">
        <f t="shared" si="86"/>
        <v>1.007226295915636</v>
      </c>
      <c r="AI122" s="53">
        <f t="shared" si="87"/>
        <v>2.724754058067178</v>
      </c>
    </row>
    <row r="123" spans="1:35" ht="16.5">
      <c r="A123" s="97">
        <v>6</v>
      </c>
      <c r="B123" s="4">
        <v>-0.07524621250972174</v>
      </c>
      <c r="C123" s="11">
        <v>225.66336447711956</v>
      </c>
      <c r="D123" s="5">
        <v>-0.5154700836699003</v>
      </c>
      <c r="E123" s="41">
        <f t="shared" si="62"/>
        <v>0.5209332007615873</v>
      </c>
      <c r="F123" s="143">
        <f t="shared" si="63"/>
        <v>0.012541035418286958</v>
      </c>
      <c r="G123" s="58">
        <f t="shared" si="89"/>
        <v>37.61056074618659</v>
      </c>
      <c r="H123" s="60">
        <f t="shared" si="90"/>
        <v>0.08591168061165004</v>
      </c>
      <c r="I123" s="60">
        <f t="shared" si="91"/>
        <v>0.08682220012693123</v>
      </c>
      <c r="J123" s="41">
        <f t="shared" si="64"/>
        <v>0.5209332007615873</v>
      </c>
      <c r="K123" s="18">
        <f t="shared" si="65"/>
        <v>0.06579203975146028</v>
      </c>
      <c r="L123" s="18">
        <f t="shared" si="66"/>
        <v>15.045170719683872</v>
      </c>
      <c r="M123" s="15">
        <f t="shared" si="67"/>
        <v>0.08966697694251591</v>
      </c>
      <c r="N123" s="18">
        <f t="shared" si="68"/>
        <v>8.83965281233591</v>
      </c>
      <c r="O123" s="18">
        <f t="shared" si="69"/>
        <v>415.66768816595413</v>
      </c>
      <c r="P123" s="11">
        <f t="shared" si="70"/>
        <v>1.8841821158769356</v>
      </c>
      <c r="Q123" s="83">
        <f t="shared" si="71"/>
        <v>441.5921528305448</v>
      </c>
      <c r="R123" s="113">
        <f t="shared" si="92"/>
        <v>1.9739953092736178E-05</v>
      </c>
      <c r="S123" s="62">
        <f t="shared" si="93"/>
        <v>0.00871700838299534</v>
      </c>
      <c r="T123" s="24"/>
      <c r="U123" s="54">
        <f t="shared" si="73"/>
        <v>1.5434805281631538</v>
      </c>
      <c r="V123" s="55">
        <f t="shared" si="74"/>
        <v>0.9225058304365409</v>
      </c>
      <c r="W123" s="55">
        <f t="shared" si="75"/>
        <v>0.5209332007615873</v>
      </c>
      <c r="X123" s="55">
        <f t="shared" si="76"/>
        <v>0.8021192668286367</v>
      </c>
      <c r="Y123" s="56">
        <f t="shared" si="77"/>
        <v>1.4025294160463817</v>
      </c>
      <c r="Z123" s="103">
        <f t="shared" si="78"/>
        <v>513.2589121736631</v>
      </c>
      <c r="AA123" s="103">
        <f t="shared" si="79"/>
        <v>400.5932843797218</v>
      </c>
      <c r="AB123" s="103">
        <f t="shared" si="80"/>
        <v>300.12903647339516</v>
      </c>
      <c r="AC123" s="103">
        <f t="shared" si="81"/>
        <v>373.91677599971285</v>
      </c>
      <c r="AD123" s="103">
        <f t="shared" si="82"/>
        <v>490.44043180327765</v>
      </c>
      <c r="AE123" s="51">
        <f t="shared" si="83"/>
        <v>3.355983014806683</v>
      </c>
      <c r="AF123" s="52">
        <f t="shared" si="84"/>
        <v>1.4422400807242526</v>
      </c>
      <c r="AG123" s="52">
        <f t="shared" si="85"/>
        <v>0.6086247069102589</v>
      </c>
      <c r="AH123" s="52">
        <f t="shared" si="86"/>
        <v>1.1590304703217666</v>
      </c>
      <c r="AI123" s="53">
        <f t="shared" si="87"/>
        <v>2.8550323066217165</v>
      </c>
    </row>
    <row r="124" spans="1:35" ht="16.5">
      <c r="A124" s="97">
        <v>7</v>
      </c>
      <c r="B124" s="4">
        <v>-0.07078152737965127</v>
      </c>
      <c r="C124" s="11">
        <v>226.1687127607943</v>
      </c>
      <c r="D124" s="5">
        <v>-0.6276426179857324</v>
      </c>
      <c r="E124" s="41">
        <f t="shared" si="62"/>
        <v>0.6316211526937492</v>
      </c>
      <c r="F124" s="143">
        <f t="shared" si="63"/>
        <v>0.011796921229941878</v>
      </c>
      <c r="G124" s="58">
        <f t="shared" si="89"/>
        <v>37.69478546013239</v>
      </c>
      <c r="H124" s="60">
        <f t="shared" si="90"/>
        <v>0.10460710299762208</v>
      </c>
      <c r="I124" s="60">
        <f t="shared" si="91"/>
        <v>0.10527019211562486</v>
      </c>
      <c r="J124" s="41">
        <f t="shared" si="64"/>
        <v>0.6316211526937492</v>
      </c>
      <c r="K124" s="18">
        <f t="shared" si="65"/>
        <v>0.058216209047862066</v>
      </c>
      <c r="L124" s="18">
        <f t="shared" si="66"/>
        <v>15.062656663542247</v>
      </c>
      <c r="M124" s="15">
        <f t="shared" si="67"/>
        <v>0.13293840021107262</v>
      </c>
      <c r="N124" s="18">
        <f t="shared" si="68"/>
        <v>12.825472041959722</v>
      </c>
      <c r="O124" s="18">
        <f t="shared" si="69"/>
        <v>431.2294506015476</v>
      </c>
      <c r="P124" s="11">
        <f t="shared" si="70"/>
        <v>2.059471583785127</v>
      </c>
      <c r="Q124" s="83">
        <f t="shared" si="71"/>
        <v>461.36820550009367</v>
      </c>
      <c r="R124" s="113">
        <f t="shared" si="92"/>
        <v>1.9739953092736178E-05</v>
      </c>
      <c r="S124" s="62">
        <f t="shared" si="93"/>
        <v>0.009107386735051714</v>
      </c>
      <c r="T124" s="24"/>
      <c r="U124" s="54">
        <f t="shared" si="73"/>
        <v>1.5832114401592357</v>
      </c>
      <c r="V124" s="55">
        <f t="shared" si="74"/>
        <v>0.9873112801271909</v>
      </c>
      <c r="W124" s="55">
        <f t="shared" si="75"/>
        <v>0.6316211526937492</v>
      </c>
      <c r="X124" s="55">
        <f t="shared" si="76"/>
        <v>0.8826344737446216</v>
      </c>
      <c r="Y124" s="56">
        <f t="shared" si="77"/>
        <v>1.4543309681785594</v>
      </c>
      <c r="Z124" s="103">
        <f t="shared" si="78"/>
        <v>519.4610356215844</v>
      </c>
      <c r="AA124" s="103">
        <f t="shared" si="79"/>
        <v>414.1059164908511</v>
      </c>
      <c r="AB124" s="103">
        <f t="shared" si="80"/>
        <v>331.59999147325846</v>
      </c>
      <c r="AC124" s="103">
        <f t="shared" si="81"/>
        <v>392.0003977812609</v>
      </c>
      <c r="AD124" s="103">
        <f t="shared" si="82"/>
        <v>498.97991164078314</v>
      </c>
      <c r="AE124" s="51">
        <f t="shared" si="83"/>
        <v>3.504251837408388</v>
      </c>
      <c r="AF124" s="52">
        <f t="shared" si="84"/>
        <v>1.606501791442693</v>
      </c>
      <c r="AG124" s="52">
        <f t="shared" si="85"/>
        <v>0.8067241332076942</v>
      </c>
      <c r="AH124" s="52">
        <f t="shared" si="86"/>
        <v>1.3452844654139513</v>
      </c>
      <c r="AI124" s="53">
        <f t="shared" si="87"/>
        <v>3.03459569145291</v>
      </c>
    </row>
    <row r="125" spans="1:35" ht="16.5">
      <c r="A125" s="97">
        <v>8</v>
      </c>
      <c r="B125" s="4">
        <v>-0.06332586799282325</v>
      </c>
      <c r="C125" s="11">
        <v>225.6847978420167</v>
      </c>
      <c r="D125" s="5">
        <v>-0.740146841762064</v>
      </c>
      <c r="E125" s="41">
        <f t="shared" si="62"/>
        <v>0.742850935873007</v>
      </c>
      <c r="F125" s="143">
        <f t="shared" si="63"/>
        <v>0.010554311332137209</v>
      </c>
      <c r="G125" s="58">
        <f t="shared" si="89"/>
        <v>37.614132973669456</v>
      </c>
      <c r="H125" s="60">
        <f t="shared" si="90"/>
        <v>0.12335780696034401</v>
      </c>
      <c r="I125" s="60">
        <f t="shared" si="91"/>
        <v>0.12380848931216784</v>
      </c>
      <c r="J125" s="41">
        <f t="shared" si="64"/>
        <v>0.742850935873007</v>
      </c>
      <c r="K125" s="18">
        <f t="shared" si="65"/>
        <v>0.04659790204174387</v>
      </c>
      <c r="L125" s="18">
        <f t="shared" si="66"/>
        <v>14.926081921450299</v>
      </c>
      <c r="M125" s="15">
        <f t="shared" si="67"/>
        <v>0.18486784484087948</v>
      </c>
      <c r="N125" s="18">
        <f t="shared" si="68"/>
        <v>17.5111038798357</v>
      </c>
      <c r="O125" s="18">
        <f t="shared" si="69"/>
        <v>446.32988889030065</v>
      </c>
      <c r="P125" s="11">
        <f t="shared" si="70"/>
        <v>2.253272797959421</v>
      </c>
      <c r="Q125" s="83">
        <f t="shared" si="71"/>
        <v>481.2518132364287</v>
      </c>
      <c r="R125" s="113">
        <f t="shared" si="92"/>
        <v>1.9739953092736178E-05</v>
      </c>
      <c r="S125" s="62">
        <f t="shared" si="93"/>
        <v>0.009499888219081334</v>
      </c>
      <c r="T125" s="24"/>
      <c r="U125" s="54">
        <f t="shared" si="73"/>
        <v>1.6218123929040982</v>
      </c>
      <c r="V125" s="55">
        <f t="shared" si="74"/>
        <v>1.0559954162007281</v>
      </c>
      <c r="W125" s="55">
        <f t="shared" si="75"/>
        <v>0.742850935873007</v>
      </c>
      <c r="X125" s="55">
        <f t="shared" si="76"/>
        <v>0.9697314161398906</v>
      </c>
      <c r="Y125" s="56">
        <f t="shared" si="77"/>
        <v>1.510225426418445</v>
      </c>
      <c r="Z125" s="103">
        <f t="shared" si="78"/>
        <v>525.3955101297094</v>
      </c>
      <c r="AA125" s="103">
        <f t="shared" si="79"/>
        <v>427.8733285115344</v>
      </c>
      <c r="AB125" s="103">
        <f t="shared" si="80"/>
        <v>359.895330716445</v>
      </c>
      <c r="AC125" s="103">
        <f t="shared" si="81"/>
        <v>410.4929876595362</v>
      </c>
      <c r="AD125" s="103">
        <f t="shared" si="82"/>
        <v>507.99228743427835</v>
      </c>
      <c r="AE125" s="51">
        <f t="shared" si="83"/>
        <v>3.6512784859014795</v>
      </c>
      <c r="AF125" s="52">
        <f t="shared" si="84"/>
        <v>1.7896146585612793</v>
      </c>
      <c r="AG125" s="52">
        <f t="shared" si="85"/>
        <v>1.0300767371726594</v>
      </c>
      <c r="AH125" s="52">
        <f t="shared" si="86"/>
        <v>1.5611255378335898</v>
      </c>
      <c r="AI125" s="53">
        <f t="shared" si="87"/>
        <v>3.2342685703280987</v>
      </c>
    </row>
    <row r="126" spans="1:35" ht="16.5">
      <c r="A126" s="97">
        <v>9</v>
      </c>
      <c r="B126" s="4">
        <v>-0.05424223211235457</v>
      </c>
      <c r="C126" s="11">
        <v>225.94068725819145</v>
      </c>
      <c r="D126" s="5">
        <v>-0.8511217695473533</v>
      </c>
      <c r="E126" s="41">
        <f t="shared" si="62"/>
        <v>0.852848454499361</v>
      </c>
      <c r="F126" s="143">
        <f t="shared" si="63"/>
        <v>0.00904037201872576</v>
      </c>
      <c r="G126" s="58">
        <f t="shared" si="89"/>
        <v>37.65678120969857</v>
      </c>
      <c r="H126" s="60">
        <f t="shared" si="90"/>
        <v>0.14185362825789222</v>
      </c>
      <c r="I126" s="60">
        <f t="shared" si="91"/>
        <v>0.1421414090832268</v>
      </c>
      <c r="J126" s="41">
        <f t="shared" si="64"/>
        <v>0.852848454499361</v>
      </c>
      <c r="K126" s="18">
        <f t="shared" si="65"/>
        <v>0.034188430749468576</v>
      </c>
      <c r="L126" s="18">
        <f t="shared" si="66"/>
        <v>14.8804869640387</v>
      </c>
      <c r="M126" s="15">
        <f t="shared" si="67"/>
        <v>0.24446066864006033</v>
      </c>
      <c r="N126" s="18">
        <f t="shared" si="68"/>
        <v>22.79038344286255</v>
      </c>
      <c r="O126" s="18">
        <f t="shared" si="69"/>
        <v>461.58177114994396</v>
      </c>
      <c r="P126" s="11">
        <f t="shared" si="70"/>
        <v>2.47942433794751</v>
      </c>
      <c r="Q126" s="83">
        <f t="shared" si="71"/>
        <v>502.01071499418225</v>
      </c>
      <c r="R126" s="113">
        <f t="shared" si="92"/>
        <v>1.9739953092736178E-05</v>
      </c>
      <c r="S126" s="62">
        <f t="shared" si="93"/>
        <v>0.009909667966036107</v>
      </c>
      <c r="T126" s="24"/>
      <c r="U126" s="54">
        <f t="shared" si="73"/>
        <v>1.668898231631862</v>
      </c>
      <c r="V126" s="55">
        <f t="shared" si="74"/>
        <v>1.131052999285696</v>
      </c>
      <c r="W126" s="55">
        <f t="shared" si="75"/>
        <v>0.852848454499361</v>
      </c>
      <c r="X126" s="55">
        <f t="shared" si="76"/>
        <v>1.0627464914034277</v>
      </c>
      <c r="Y126" s="56">
        <f t="shared" si="77"/>
        <v>1.5765531209376393</v>
      </c>
      <c r="Z126" s="103">
        <f t="shared" si="78"/>
        <v>532.5163541023178</v>
      </c>
      <c r="AA126" s="103">
        <f t="shared" si="79"/>
        <v>442.336103415268</v>
      </c>
      <c r="AB126" s="103">
        <f t="shared" si="80"/>
        <v>385.4299227049303</v>
      </c>
      <c r="AC126" s="103">
        <f t="shared" si="81"/>
        <v>429.19810280404505</v>
      </c>
      <c r="AD126" s="103">
        <f t="shared" si="82"/>
        <v>518.4283727231589</v>
      </c>
      <c r="AE126" s="51">
        <f t="shared" si="83"/>
        <v>3.8345922895165407</v>
      </c>
      <c r="AF126" s="52">
        <f t="shared" si="84"/>
        <v>2.0003331201151453</v>
      </c>
      <c r="AG126" s="52">
        <f t="shared" si="85"/>
        <v>1.2748946354313695</v>
      </c>
      <c r="AH126" s="52">
        <f t="shared" si="86"/>
        <v>1.8081141272113082</v>
      </c>
      <c r="AI126" s="53">
        <f t="shared" si="87"/>
        <v>3.4791875174631843</v>
      </c>
    </row>
    <row r="127" spans="1:35" ht="16.5">
      <c r="A127" s="97">
        <v>10</v>
      </c>
      <c r="B127" s="4">
        <v>-0.04905251528604637</v>
      </c>
      <c r="C127" s="11">
        <v>224.95122708343214</v>
      </c>
      <c r="D127" s="5">
        <v>-0.9649400670941553</v>
      </c>
      <c r="E127" s="41">
        <f t="shared" si="62"/>
        <v>0.966186049547167</v>
      </c>
      <c r="F127" s="143">
        <f t="shared" si="63"/>
        <v>0.00817541921434106</v>
      </c>
      <c r="G127" s="58">
        <f t="shared" si="89"/>
        <v>37.49187118057202</v>
      </c>
      <c r="H127" s="60">
        <f t="shared" si="90"/>
        <v>0.16082334451569255</v>
      </c>
      <c r="I127" s="60">
        <f t="shared" si="91"/>
        <v>0.16103100825786118</v>
      </c>
      <c r="J127" s="41">
        <f t="shared" si="64"/>
        <v>0.9661860495471671</v>
      </c>
      <c r="K127" s="18">
        <f t="shared" si="65"/>
        <v>0.02795932131198833</v>
      </c>
      <c r="L127" s="18">
        <f t="shared" si="66"/>
        <v>14.712787515303875</v>
      </c>
      <c r="M127" s="15">
        <f t="shared" si="67"/>
        <v>0.31421453983646</v>
      </c>
      <c r="N127" s="18">
        <f t="shared" si="68"/>
        <v>28.876564537623523</v>
      </c>
      <c r="O127" s="18">
        <f t="shared" si="69"/>
        <v>476.60217408251674</v>
      </c>
      <c r="P127" s="11">
        <f t="shared" si="70"/>
        <v>2.727259120560108</v>
      </c>
      <c r="Q127" s="83">
        <f t="shared" si="71"/>
        <v>523.2609591171527</v>
      </c>
      <c r="R127" s="113">
        <f t="shared" si="92"/>
        <v>1.9739953092736178E-05</v>
      </c>
      <c r="S127" s="62">
        <f t="shared" si="93"/>
        <v>0.010329146788232737</v>
      </c>
      <c r="T127" s="24"/>
      <c r="U127" s="54">
        <f t="shared" si="73"/>
        <v>1.7204013090525203</v>
      </c>
      <c r="V127" s="55">
        <f t="shared" si="74"/>
        <v>1.2140065088674536</v>
      </c>
      <c r="W127" s="55">
        <f t="shared" si="75"/>
        <v>0.9661860495471671</v>
      </c>
      <c r="X127" s="55">
        <f t="shared" si="76"/>
        <v>1.157104878777494</v>
      </c>
      <c r="Y127" s="56">
        <f t="shared" si="77"/>
        <v>1.6401037948940604</v>
      </c>
      <c r="Z127" s="103">
        <f t="shared" si="78"/>
        <v>540.1612339758444</v>
      </c>
      <c r="AA127" s="103">
        <f t="shared" si="79"/>
        <v>457.68744358560673</v>
      </c>
      <c r="AB127" s="103">
        <f t="shared" si="80"/>
        <v>409.759732527876</v>
      </c>
      <c r="AC127" s="103">
        <f t="shared" si="81"/>
        <v>447.2255126778053</v>
      </c>
      <c r="AD127" s="103">
        <f t="shared" si="82"/>
        <v>528.1769476454514</v>
      </c>
      <c r="AE127" s="51">
        <f t="shared" si="83"/>
        <v>4.040098479899258</v>
      </c>
      <c r="AF127" s="52">
        <f t="shared" si="84"/>
        <v>2.246113747720511</v>
      </c>
      <c r="AG127" s="52">
        <f t="shared" si="85"/>
        <v>1.5520480991003764</v>
      </c>
      <c r="AH127" s="52">
        <f t="shared" si="86"/>
        <v>2.0760631553961297</v>
      </c>
      <c r="AI127" s="53">
        <f t="shared" si="87"/>
        <v>3.7219721206842658</v>
      </c>
    </row>
    <row r="128" spans="1:35" ht="16.5">
      <c r="A128" s="97">
        <v>11</v>
      </c>
      <c r="B128" s="4">
        <v>-0.04000700855013406</v>
      </c>
      <c r="C128" s="11">
        <v>224.39911143882063</v>
      </c>
      <c r="D128" s="5">
        <v>-1.077901072466131</v>
      </c>
      <c r="E128" s="41">
        <f t="shared" si="62"/>
        <v>1.078643260191601</v>
      </c>
      <c r="F128" s="143">
        <f t="shared" si="63"/>
        <v>0.006667834758355676</v>
      </c>
      <c r="G128" s="58">
        <f t="shared" si="89"/>
        <v>37.399851906470104</v>
      </c>
      <c r="H128" s="60">
        <f t="shared" si="90"/>
        <v>0.17965017874435518</v>
      </c>
      <c r="I128" s="60">
        <f t="shared" si="91"/>
        <v>0.17977387669860012</v>
      </c>
      <c r="J128" s="41">
        <f t="shared" si="64"/>
        <v>1.078643260191601</v>
      </c>
      <c r="K128" s="18">
        <f t="shared" si="65"/>
        <v>0.01859842722035767</v>
      </c>
      <c r="L128" s="18">
        <f t="shared" si="66"/>
        <v>14.582090704157514</v>
      </c>
      <c r="M128" s="15">
        <f t="shared" si="67"/>
        <v>0.39208786905941695</v>
      </c>
      <c r="N128" s="18">
        <f t="shared" si="68"/>
        <v>35.540378796213645</v>
      </c>
      <c r="O128" s="18">
        <f t="shared" si="69"/>
        <v>491.592267174614</v>
      </c>
      <c r="P128" s="11">
        <f t="shared" si="70"/>
        <v>3.004902147826578</v>
      </c>
      <c r="Q128" s="83">
        <f t="shared" si="71"/>
        <v>545.1303251190915</v>
      </c>
      <c r="R128" s="113">
        <f t="shared" si="92"/>
        <v>1.9739953092736178E-05</v>
      </c>
      <c r="S128" s="62">
        <f t="shared" si="93"/>
        <v>0.010760847047278888</v>
      </c>
      <c r="T128" s="24"/>
      <c r="U128" s="54">
        <f t="shared" si="73"/>
        <v>1.7763202810452219</v>
      </c>
      <c r="V128" s="55">
        <f t="shared" si="74"/>
        <v>1.2995670174723193</v>
      </c>
      <c r="W128" s="55">
        <f t="shared" si="75"/>
        <v>1.078643260191601</v>
      </c>
      <c r="X128" s="55">
        <f t="shared" si="76"/>
        <v>1.2566241643455596</v>
      </c>
      <c r="Y128" s="56">
        <f t="shared" si="77"/>
        <v>1.7134098913812565</v>
      </c>
      <c r="Z128" s="103">
        <f t="shared" si="78"/>
        <v>548.2968468595965</v>
      </c>
      <c r="AA128" s="103">
        <f t="shared" si="79"/>
        <v>472.89589172986757</v>
      </c>
      <c r="AB128" s="103">
        <f t="shared" si="80"/>
        <v>432.2983893351933</v>
      </c>
      <c r="AC128" s="103">
        <f t="shared" si="81"/>
        <v>465.33810032294315</v>
      </c>
      <c r="AD128" s="103">
        <f t="shared" si="82"/>
        <v>539.1321076254695</v>
      </c>
      <c r="AE128" s="51">
        <f t="shared" si="83"/>
        <v>4.269134343847949</v>
      </c>
      <c r="AF128" s="52">
        <f t="shared" si="84"/>
        <v>2.513802843200817</v>
      </c>
      <c r="AG128" s="52">
        <f t="shared" si="85"/>
        <v>1.8520290463599813</v>
      </c>
      <c r="AH128" s="52">
        <f t="shared" si="86"/>
        <v>2.377649143576285</v>
      </c>
      <c r="AI128" s="53">
        <f t="shared" si="87"/>
        <v>4.011895362147857</v>
      </c>
    </row>
    <row r="129" spans="1:35" ht="16.5">
      <c r="A129" s="97">
        <v>12</v>
      </c>
      <c r="B129" s="4">
        <v>-0.033050352301813746</v>
      </c>
      <c r="C129" s="11">
        <v>223.2454832913768</v>
      </c>
      <c r="D129" s="5">
        <v>-1.1928439894742129</v>
      </c>
      <c r="E129" s="41">
        <f t="shared" si="62"/>
        <v>1.1933017677905409</v>
      </c>
      <c r="F129" s="143">
        <f t="shared" si="63"/>
        <v>0.005508392050302291</v>
      </c>
      <c r="G129" s="58">
        <f t="shared" si="89"/>
        <v>37.207580548562795</v>
      </c>
      <c r="H129" s="60">
        <f t="shared" si="90"/>
        <v>0.1988073315790355</v>
      </c>
      <c r="I129" s="60">
        <f t="shared" si="91"/>
        <v>0.19888362796509015</v>
      </c>
      <c r="J129" s="41">
        <f t="shared" si="64"/>
        <v>1.1933017677905409</v>
      </c>
      <c r="K129" s="18">
        <f t="shared" si="65"/>
        <v>0.012692765250963507</v>
      </c>
      <c r="L129" s="18">
        <f t="shared" si="66"/>
        <v>14.39625880110699</v>
      </c>
      <c r="M129" s="15">
        <f t="shared" si="67"/>
        <v>0.4801676428312337</v>
      </c>
      <c r="N129" s="18">
        <f t="shared" si="68"/>
        <v>42.95213549057623</v>
      </c>
      <c r="O129" s="18">
        <f t="shared" si="69"/>
        <v>506.47649467939954</v>
      </c>
      <c r="P129" s="11">
        <f t="shared" si="70"/>
        <v>3.309837518816187</v>
      </c>
      <c r="Q129" s="83">
        <f t="shared" si="71"/>
        <v>567.6275868979811</v>
      </c>
      <c r="R129" s="113">
        <f t="shared" si="92"/>
        <v>1.9739953092736178E-05</v>
      </c>
      <c r="S129" s="62">
        <f t="shared" si="93"/>
        <v>0.011204941939509177</v>
      </c>
      <c r="T129" s="24"/>
      <c r="U129" s="54">
        <f t="shared" si="73"/>
        <v>1.8376496646544591</v>
      </c>
      <c r="V129" s="55">
        <f t="shared" si="74"/>
        <v>1.3909601071548572</v>
      </c>
      <c r="W129" s="55">
        <f t="shared" si="75"/>
        <v>1.1933017677905409</v>
      </c>
      <c r="X129" s="55">
        <f t="shared" si="76"/>
        <v>1.3581434231891638</v>
      </c>
      <c r="Y129" s="56">
        <f t="shared" si="77"/>
        <v>1.7878823693174286</v>
      </c>
      <c r="Z129" s="103">
        <f t="shared" si="78"/>
        <v>557.0289950346579</v>
      </c>
      <c r="AA129" s="103">
        <f t="shared" si="79"/>
        <v>488.50774106397137</v>
      </c>
      <c r="AB129" s="103">
        <f t="shared" si="80"/>
        <v>453.9142427435463</v>
      </c>
      <c r="AC129" s="103">
        <f t="shared" si="81"/>
        <v>482.97336938888543</v>
      </c>
      <c r="AD129" s="103">
        <f t="shared" si="82"/>
        <v>549.9581251659365</v>
      </c>
      <c r="AE129" s="51">
        <f t="shared" si="83"/>
        <v>4.527404581517054</v>
      </c>
      <c r="AF129" s="52">
        <f t="shared" si="84"/>
        <v>2.8156500570267764</v>
      </c>
      <c r="AG129" s="52">
        <f t="shared" si="85"/>
        <v>2.1835003130682273</v>
      </c>
      <c r="AH129" s="52">
        <f t="shared" si="86"/>
        <v>2.7053741241697904</v>
      </c>
      <c r="AI129" s="53">
        <f t="shared" si="87"/>
        <v>4.317258518299085</v>
      </c>
    </row>
    <row r="130" spans="1:35" ht="16.5">
      <c r="A130" s="97">
        <v>13</v>
      </c>
      <c r="B130" s="4">
        <v>-0.023769270922318952</v>
      </c>
      <c r="C130" s="11">
        <v>221.79902427062035</v>
      </c>
      <c r="D130" s="5">
        <v>-1.3085322849584602</v>
      </c>
      <c r="E130" s="41">
        <f t="shared" si="62"/>
        <v>1.30874814957607</v>
      </c>
      <c r="F130" s="143">
        <f t="shared" si="63"/>
        <v>0.003961545153719825</v>
      </c>
      <c r="G130" s="58">
        <f t="shared" si="89"/>
        <v>36.96650404510339</v>
      </c>
      <c r="H130" s="60">
        <f t="shared" si="90"/>
        <v>0.21808871415974337</v>
      </c>
      <c r="I130" s="60">
        <f t="shared" si="91"/>
        <v>0.21812469159601167</v>
      </c>
      <c r="J130" s="41">
        <f t="shared" si="64"/>
        <v>1.30874814957607</v>
      </c>
      <c r="K130" s="18">
        <f t="shared" si="65"/>
        <v>0.006565015911952069</v>
      </c>
      <c r="L130" s="18">
        <f t="shared" si="66"/>
        <v>14.172444375311578</v>
      </c>
      <c r="M130" s="15">
        <f t="shared" si="67"/>
        <v>0.5778225443233521</v>
      </c>
      <c r="N130" s="18">
        <f t="shared" si="68"/>
        <v>51.02202584194604</v>
      </c>
      <c r="O130" s="18">
        <f t="shared" si="69"/>
        <v>521.1836742770284</v>
      </c>
      <c r="P130" s="11">
        <f t="shared" si="70"/>
        <v>3.6421873678305703</v>
      </c>
      <c r="Q130" s="83">
        <f t="shared" si="71"/>
        <v>590.604719422352</v>
      </c>
      <c r="R130" s="113">
        <f t="shared" si="92"/>
        <v>1.9739953092736178E-05</v>
      </c>
      <c r="S130" s="62">
        <f t="shared" si="93"/>
        <v>0.01165850945774584</v>
      </c>
      <c r="T130" s="24"/>
      <c r="U130" s="54">
        <f t="shared" si="73"/>
        <v>1.9015766634617453</v>
      </c>
      <c r="V130" s="55">
        <f t="shared" si="74"/>
        <v>1.484833389298822</v>
      </c>
      <c r="W130" s="55">
        <f t="shared" si="75"/>
        <v>1.30874814957607</v>
      </c>
      <c r="X130" s="55">
        <f t="shared" si="76"/>
        <v>1.4629656120868955</v>
      </c>
      <c r="Y130" s="56">
        <f t="shared" si="77"/>
        <v>1.8673698571430941</v>
      </c>
      <c r="Z130" s="103">
        <f t="shared" si="78"/>
        <v>565.9257793352779</v>
      </c>
      <c r="AA130" s="103">
        <f t="shared" si="79"/>
        <v>503.92343429728953</v>
      </c>
      <c r="AB130" s="103">
        <f t="shared" si="80"/>
        <v>474.4927493396092</v>
      </c>
      <c r="AC130" s="103">
        <f t="shared" si="81"/>
        <v>500.3855892728754</v>
      </c>
      <c r="AD130" s="103">
        <f t="shared" si="82"/>
        <v>561.1908191400901</v>
      </c>
      <c r="AE130" s="51">
        <f t="shared" si="83"/>
        <v>4.804491269759323</v>
      </c>
      <c r="AF130" s="52">
        <f t="shared" si="84"/>
        <v>3.1427981389352038</v>
      </c>
      <c r="AG130" s="52">
        <f t="shared" si="85"/>
        <v>2.54338314034377</v>
      </c>
      <c r="AH130" s="52">
        <f t="shared" si="86"/>
        <v>3.0650399484958615</v>
      </c>
      <c r="AI130" s="53">
        <f t="shared" si="87"/>
        <v>4.65522434161869</v>
      </c>
    </row>
    <row r="131" spans="1:35" ht="16.5">
      <c r="A131" s="97">
        <v>14</v>
      </c>
      <c r="B131" s="4">
        <v>-0.013196180446840344</v>
      </c>
      <c r="C131" s="11">
        <v>219.76625931595973</v>
      </c>
      <c r="D131" s="5">
        <v>-1.42585825842523</v>
      </c>
      <c r="E131" s="41">
        <f t="shared" si="62"/>
        <v>1.4259193218053452</v>
      </c>
      <c r="F131" s="143">
        <f t="shared" si="63"/>
        <v>0.002199363407806724</v>
      </c>
      <c r="G131" s="58">
        <f t="shared" si="89"/>
        <v>36.62770988599329</v>
      </c>
      <c r="H131" s="60">
        <f t="shared" si="90"/>
        <v>0.23764304307087167</v>
      </c>
      <c r="I131" s="60">
        <f t="shared" si="91"/>
        <v>0.2376532203008909</v>
      </c>
      <c r="J131" s="41">
        <f t="shared" si="64"/>
        <v>1.4259193218053452</v>
      </c>
      <c r="K131" s="18">
        <f t="shared" si="65"/>
        <v>0.0020234876242917715</v>
      </c>
      <c r="L131" s="18">
        <f t="shared" si="66"/>
        <v>13.885782274015712</v>
      </c>
      <c r="M131" s="15">
        <f t="shared" si="67"/>
        <v>0.6860856066489571</v>
      </c>
      <c r="N131" s="18">
        <f t="shared" si="68"/>
        <v>59.81308236497438</v>
      </c>
      <c r="O131" s="18">
        <f t="shared" si="69"/>
        <v>535.7206200313628</v>
      </c>
      <c r="P131" s="11">
        <f t="shared" si="70"/>
        <v>4.002721350910867</v>
      </c>
      <c r="Q131" s="83">
        <f t="shared" si="71"/>
        <v>614.1103151155371</v>
      </c>
      <c r="R131" s="113">
        <f t="shared" si="92"/>
        <v>1.9739953092736178E-05</v>
      </c>
      <c r="S131" s="62">
        <f t="shared" si="93"/>
        <v>0.012122508814146135</v>
      </c>
      <c r="T131" s="24"/>
      <c r="U131" s="54">
        <f t="shared" si="73"/>
        <v>1.9682142299206369</v>
      </c>
      <c r="V131" s="55">
        <f t="shared" si="74"/>
        <v>1.5818553024386344</v>
      </c>
      <c r="W131" s="55">
        <f t="shared" si="75"/>
        <v>1.4259193218053452</v>
      </c>
      <c r="X131" s="55">
        <f t="shared" si="76"/>
        <v>1.5706070158368268</v>
      </c>
      <c r="Y131" s="56">
        <f t="shared" si="77"/>
        <v>1.9501147800956138</v>
      </c>
      <c r="Z131" s="103">
        <f t="shared" si="78"/>
        <v>574.9840507843735</v>
      </c>
      <c r="AA131" s="103">
        <f t="shared" si="79"/>
        <v>519.2509246511155</v>
      </c>
      <c r="AB131" s="103">
        <f t="shared" si="80"/>
        <v>494.3191072136947</v>
      </c>
      <c r="AC131" s="103">
        <f t="shared" si="81"/>
        <v>517.5038977466659</v>
      </c>
      <c r="AD131" s="103">
        <f t="shared" si="82"/>
        <v>572.5451197609642</v>
      </c>
      <c r="AE131" s="51">
        <f t="shared" si="83"/>
        <v>5.1018860773338055</v>
      </c>
      <c r="AF131" s="52">
        <f t="shared" si="84"/>
        <v>3.4991397710548457</v>
      </c>
      <c r="AG131" s="52">
        <f t="shared" si="85"/>
        <v>2.9354566257480483</v>
      </c>
      <c r="AH131" s="52">
        <f t="shared" si="86"/>
        <v>3.4568779603589324</v>
      </c>
      <c r="AI131" s="53">
        <f t="shared" si="87"/>
        <v>5.0202463200587015</v>
      </c>
    </row>
    <row r="132" spans="1:35" ht="16.5">
      <c r="A132" s="97">
        <v>15</v>
      </c>
      <c r="B132" s="4">
        <v>-0.004272548766898865</v>
      </c>
      <c r="C132" s="11">
        <v>217.9310841199892</v>
      </c>
      <c r="D132" s="5">
        <v>-1.5465244161194491</v>
      </c>
      <c r="E132" s="41">
        <f t="shared" si="62"/>
        <v>1.5465303179461336</v>
      </c>
      <c r="F132" s="143">
        <f t="shared" si="63"/>
        <v>0.0007120914611498108</v>
      </c>
      <c r="G132" s="58">
        <f t="shared" si="89"/>
        <v>36.321847353331535</v>
      </c>
      <c r="H132" s="60">
        <f t="shared" si="90"/>
        <v>0.2577540693532415</v>
      </c>
      <c r="I132" s="60">
        <f t="shared" si="91"/>
        <v>0.25775505299102225</v>
      </c>
      <c r="J132" s="41">
        <f t="shared" si="64"/>
        <v>1.5465303179461334</v>
      </c>
      <c r="K132" s="18">
        <f t="shared" si="65"/>
        <v>0.00021211829051734</v>
      </c>
      <c r="L132" s="18">
        <f t="shared" si="66"/>
        <v>13.643554870580262</v>
      </c>
      <c r="M132" s="15">
        <f t="shared" si="67"/>
        <v>0.8071219522763111</v>
      </c>
      <c r="N132" s="18">
        <f t="shared" si="68"/>
        <v>69.47144857671577</v>
      </c>
      <c r="O132" s="18">
        <f t="shared" si="69"/>
        <v>550.5205170199135</v>
      </c>
      <c r="P132" s="11">
        <f t="shared" si="70"/>
        <v>4.406262592157054</v>
      </c>
      <c r="Q132" s="83">
        <f t="shared" si="71"/>
        <v>638.8491171299335</v>
      </c>
      <c r="R132" s="113">
        <f t="shared" si="92"/>
        <v>1.9739953092736178E-05</v>
      </c>
      <c r="S132" s="62">
        <f t="shared" si="93"/>
        <v>0.012610851605480807</v>
      </c>
      <c r="T132" s="24"/>
      <c r="U132" s="54">
        <f t="shared" si="73"/>
        <v>2.0440841878420026</v>
      </c>
      <c r="V132" s="55">
        <f t="shared" si="74"/>
        <v>1.68559583270392</v>
      </c>
      <c r="W132" s="55">
        <f t="shared" si="75"/>
        <v>1.5465303179461334</v>
      </c>
      <c r="X132" s="55">
        <f t="shared" si="76"/>
        <v>1.6822152972431745</v>
      </c>
      <c r="Y132" s="56">
        <f t="shared" si="77"/>
        <v>2.038506844993644</v>
      </c>
      <c r="Z132" s="103">
        <f t="shared" si="78"/>
        <v>585.0377882177431</v>
      </c>
      <c r="AA132" s="103">
        <f t="shared" si="79"/>
        <v>535.0111158400003</v>
      </c>
      <c r="AB132" s="103">
        <f t="shared" si="80"/>
        <v>513.738435853104</v>
      </c>
      <c r="AC132" s="103">
        <f t="shared" si="81"/>
        <v>534.5073044907011</v>
      </c>
      <c r="AD132" s="103">
        <f t="shared" si="82"/>
        <v>584.3079406980187</v>
      </c>
      <c r="AE132" s="51">
        <f t="shared" si="83"/>
        <v>5.451120503543829</v>
      </c>
      <c r="AF132" s="52">
        <f t="shared" si="84"/>
        <v>3.900646866306436</v>
      </c>
      <c r="AG132" s="52">
        <f t="shared" si="85"/>
        <v>3.3672542424443437</v>
      </c>
      <c r="AH132" s="52">
        <f t="shared" si="86"/>
        <v>3.887229408869764</v>
      </c>
      <c r="AI132" s="53">
        <f t="shared" si="87"/>
        <v>5.425061939620898</v>
      </c>
    </row>
    <row r="133" spans="1:35" ht="16.5">
      <c r="A133" s="97">
        <v>16</v>
      </c>
      <c r="B133" s="4">
        <v>0.009362310202885027</v>
      </c>
      <c r="C133" s="11">
        <v>216.20133203357307</v>
      </c>
      <c r="D133" s="5">
        <v>-1.6661506047389647</v>
      </c>
      <c r="E133" s="41">
        <f t="shared" si="62"/>
        <v>1.66617690853173</v>
      </c>
      <c r="F133" s="143">
        <f aca="true" t="shared" si="94" ref="F133:F153">B133*$E$28*(1-$E$32)/$E$29/$E$33</f>
        <v>0.001560385033814171</v>
      </c>
      <c r="G133" s="58">
        <f t="shared" si="89"/>
        <v>36.03355533892884</v>
      </c>
      <c r="H133" s="60">
        <f t="shared" si="90"/>
        <v>0.2776917674564941</v>
      </c>
      <c r="I133" s="60">
        <f t="shared" si="91"/>
        <v>0.27769615142195503</v>
      </c>
      <c r="J133" s="41">
        <f t="shared" si="64"/>
        <v>1.66617690853173</v>
      </c>
      <c r="K133" s="18">
        <f t="shared" si="65"/>
        <v>0.0010185212976090029</v>
      </c>
      <c r="L133" s="18">
        <f t="shared" si="66"/>
        <v>13.432973774969167</v>
      </c>
      <c r="M133" s="15">
        <f t="shared" si="67"/>
        <v>0.9368155865591833</v>
      </c>
      <c r="N133" s="18">
        <f t="shared" si="68"/>
        <v>79.64137258533859</v>
      </c>
      <c r="O133" s="18">
        <f t="shared" si="69"/>
        <v>564.9430109339895</v>
      </c>
      <c r="P133" s="11">
        <f t="shared" si="70"/>
        <v>4.8372077976079115</v>
      </c>
      <c r="Q133" s="83">
        <f t="shared" si="71"/>
        <v>663.7923991997619</v>
      </c>
      <c r="R133" s="113">
        <f t="shared" si="92"/>
        <v>1.9739953092736178E-05</v>
      </c>
      <c r="S133" s="62">
        <f t="shared" si="93"/>
        <v>0.013103230823518108</v>
      </c>
      <c r="T133" s="24"/>
      <c r="U133" s="54">
        <f t="shared" si="73"/>
        <v>2.120959157772217</v>
      </c>
      <c r="V133" s="55">
        <f t="shared" si="74"/>
        <v>1.7890049334593205</v>
      </c>
      <c r="W133" s="55">
        <f t="shared" si="75"/>
        <v>1.66617690853173</v>
      </c>
      <c r="X133" s="55">
        <f t="shared" si="76"/>
        <v>1.7959087573386145</v>
      </c>
      <c r="Y133" s="56">
        <f t="shared" si="77"/>
        <v>2.132596298980496</v>
      </c>
      <c r="Z133" s="103">
        <f t="shared" si="78"/>
        <v>594.9516051729397</v>
      </c>
      <c r="AA133" s="103">
        <f t="shared" si="79"/>
        <v>550.1190428345407</v>
      </c>
      <c r="AB133" s="103">
        <f t="shared" si="80"/>
        <v>532.1082706332987</v>
      </c>
      <c r="AC133" s="103">
        <f t="shared" si="81"/>
        <v>551.1072366263991</v>
      </c>
      <c r="AD133" s="103">
        <f t="shared" si="82"/>
        <v>596.4288994027694</v>
      </c>
      <c r="AE133" s="51">
        <f t="shared" si="83"/>
        <v>5.816532852989519</v>
      </c>
      <c r="AF133" s="52">
        <f t="shared" si="84"/>
        <v>4.321944906878526</v>
      </c>
      <c r="AG133" s="52">
        <f t="shared" si="85"/>
        <v>3.8238789079414426</v>
      </c>
      <c r="AH133" s="52">
        <f t="shared" si="86"/>
        <v>4.3508209376748255</v>
      </c>
      <c r="AI133" s="53">
        <f t="shared" si="87"/>
        <v>5.872861382555241</v>
      </c>
    </row>
    <row r="134" spans="1:35" ht="16.5">
      <c r="A134" s="97">
        <v>17</v>
      </c>
      <c r="B134" s="4">
        <v>0.0184278144142489</v>
      </c>
      <c r="C134" s="11">
        <v>213.17801101084126</v>
      </c>
      <c r="D134" s="5">
        <v>-1.792796265344061</v>
      </c>
      <c r="E134" s="41">
        <f t="shared" si="62"/>
        <v>1.7928909708556453</v>
      </c>
      <c r="F134" s="143">
        <f t="shared" si="94"/>
        <v>0.0030713024023748168</v>
      </c>
      <c r="G134" s="58">
        <f t="shared" si="89"/>
        <v>35.52966850180688</v>
      </c>
      <c r="H134" s="60">
        <f t="shared" si="90"/>
        <v>0.2987993775573435</v>
      </c>
      <c r="I134" s="60">
        <f t="shared" si="91"/>
        <v>0.2988151618092742</v>
      </c>
      <c r="J134" s="41">
        <f t="shared" si="64"/>
        <v>1.7928909708556453</v>
      </c>
      <c r="K134" s="18">
        <f t="shared" si="65"/>
        <v>0.003945951301893781</v>
      </c>
      <c r="L134" s="18">
        <f t="shared" si="66"/>
        <v>13.078678372115329</v>
      </c>
      <c r="M134" s="15">
        <f t="shared" si="67"/>
        <v>1.084644642211517</v>
      </c>
      <c r="N134" s="18">
        <f t="shared" si="68"/>
        <v>91.0283253875095</v>
      </c>
      <c r="O134" s="18">
        <f t="shared" si="69"/>
        <v>579.5976910164982</v>
      </c>
      <c r="P134" s="11">
        <f t="shared" si="70"/>
        <v>5.3149190375073765</v>
      </c>
      <c r="Q134" s="83">
        <f t="shared" si="71"/>
        <v>690.1082044071437</v>
      </c>
      <c r="R134" s="113">
        <f t="shared" si="92"/>
        <v>1.9739953092736178E-05</v>
      </c>
      <c r="S134" s="62">
        <f t="shared" si="93"/>
        <v>0.013622703583909407</v>
      </c>
      <c r="T134" s="24"/>
      <c r="U134" s="54">
        <f t="shared" si="73"/>
        <v>2.205669209744652</v>
      </c>
      <c r="V134" s="55">
        <f t="shared" si="74"/>
        <v>1.9013361993265014</v>
      </c>
      <c r="W134" s="55">
        <f t="shared" si="75"/>
        <v>1.7928909708556453</v>
      </c>
      <c r="X134" s="55">
        <f t="shared" si="76"/>
        <v>1.913926000224319</v>
      </c>
      <c r="Y134" s="56">
        <f t="shared" si="77"/>
        <v>2.2273399932983353</v>
      </c>
      <c r="Z134" s="103">
        <f t="shared" si="78"/>
        <v>605.5672080491921</v>
      </c>
      <c r="AA134" s="103">
        <f t="shared" si="79"/>
        <v>565.8926976385097</v>
      </c>
      <c r="AB134" s="103">
        <f t="shared" si="80"/>
        <v>550.6755874164651</v>
      </c>
      <c r="AC134" s="103">
        <f t="shared" si="81"/>
        <v>567.6208831410827</v>
      </c>
      <c r="AD134" s="103">
        <f t="shared" si="82"/>
        <v>608.2320788372414</v>
      </c>
      <c r="AE134" s="51">
        <f t="shared" si="83"/>
        <v>6.23265379831119</v>
      </c>
      <c r="AF134" s="52">
        <f t="shared" si="84"/>
        <v>4.803433930443183</v>
      </c>
      <c r="AG134" s="52">
        <f t="shared" si="85"/>
        <v>4.338187164513953</v>
      </c>
      <c r="AH134" s="52">
        <f t="shared" si="86"/>
        <v>4.858945207955036</v>
      </c>
      <c r="AI134" s="53">
        <f t="shared" si="87"/>
        <v>6.341375086313523</v>
      </c>
    </row>
    <row r="135" spans="1:35" ht="16.5">
      <c r="A135" s="97">
        <v>18</v>
      </c>
      <c r="B135" s="4">
        <v>0.02956510364557552</v>
      </c>
      <c r="C135" s="11">
        <v>210.35084529172045</v>
      </c>
      <c r="D135" s="5">
        <v>-1.919585996192356</v>
      </c>
      <c r="E135" s="41">
        <f t="shared" si="62"/>
        <v>1.919813660783612</v>
      </c>
      <c r="F135" s="143">
        <f t="shared" si="94"/>
        <v>0.004927517274262586</v>
      </c>
      <c r="G135" s="58">
        <f t="shared" si="89"/>
        <v>35.058474215286736</v>
      </c>
      <c r="H135" s="60">
        <f t="shared" si="90"/>
        <v>0.31993099936539265</v>
      </c>
      <c r="I135" s="60">
        <f t="shared" si="91"/>
        <v>0.31996894346393534</v>
      </c>
      <c r="J135" s="41">
        <f t="shared" si="64"/>
        <v>1.919813660783612</v>
      </c>
      <c r="K135" s="18">
        <f t="shared" si="65"/>
        <v>0.01015693967781874</v>
      </c>
      <c r="L135" s="18">
        <f t="shared" si="66"/>
        <v>12.774174885422916</v>
      </c>
      <c r="M135" s="15">
        <f t="shared" si="67"/>
        <v>1.2434855522000163</v>
      </c>
      <c r="N135" s="18">
        <f t="shared" si="68"/>
        <v>103.04658933594105</v>
      </c>
      <c r="O135" s="18">
        <f t="shared" si="69"/>
        <v>593.9916690086358</v>
      </c>
      <c r="P135" s="11">
        <f t="shared" si="70"/>
        <v>5.8285289942614495</v>
      </c>
      <c r="Q135" s="83">
        <f t="shared" si="71"/>
        <v>716.894604716139</v>
      </c>
      <c r="R135" s="113">
        <f t="shared" si="92"/>
        <v>1.9739953092736178E-05</v>
      </c>
      <c r="S135" s="62">
        <f t="shared" si="93"/>
        <v>0.01415146586953223</v>
      </c>
      <c r="T135" s="24"/>
      <c r="U135" s="54">
        <f t="shared" si="73"/>
        <v>2.294219121386348</v>
      </c>
      <c r="V135" s="55">
        <f t="shared" si="74"/>
        <v>2.0152204192031262</v>
      </c>
      <c r="W135" s="55">
        <f t="shared" si="75"/>
        <v>1.919813660783612</v>
      </c>
      <c r="X135" s="55">
        <f t="shared" si="76"/>
        <v>2.0339997147023396</v>
      </c>
      <c r="Y135" s="56">
        <f t="shared" si="77"/>
        <v>2.3271279251056867</v>
      </c>
      <c r="Z135" s="103">
        <f t="shared" si="78"/>
        <v>616.3281298333711</v>
      </c>
      <c r="AA135" s="103">
        <f t="shared" si="79"/>
        <v>581.2449899380443</v>
      </c>
      <c r="AB135" s="103">
        <f t="shared" si="80"/>
        <v>568.426389993706</v>
      </c>
      <c r="AC135" s="103">
        <f t="shared" si="81"/>
        <v>583.7170813293568</v>
      </c>
      <c r="AD135" s="103">
        <f t="shared" si="82"/>
        <v>620.2417539487005</v>
      </c>
      <c r="AE135" s="51">
        <f t="shared" si="83"/>
        <v>6.682730559541116</v>
      </c>
      <c r="AF135" s="52">
        <f t="shared" si="84"/>
        <v>5.31692390348643</v>
      </c>
      <c r="AG135" s="52">
        <f t="shared" si="85"/>
        <v>4.88501225831764</v>
      </c>
      <c r="AH135" s="52">
        <f t="shared" si="86"/>
        <v>5.404048357249104</v>
      </c>
      <c r="AI135" s="53">
        <f t="shared" si="87"/>
        <v>6.85392989271296</v>
      </c>
    </row>
    <row r="136" spans="1:35" ht="16.5">
      <c r="A136" s="97">
        <v>19</v>
      </c>
      <c r="B136" s="4">
        <v>0.043871816752934834</v>
      </c>
      <c r="C136" s="11">
        <v>206.0231579863197</v>
      </c>
      <c r="D136" s="5">
        <v>-2.0509802252788147</v>
      </c>
      <c r="E136" s="41">
        <f t="shared" si="62"/>
        <v>2.0514493951326074</v>
      </c>
      <c r="F136" s="143">
        <f t="shared" si="94"/>
        <v>0.007311969458822473</v>
      </c>
      <c r="G136" s="58">
        <f t="shared" si="89"/>
        <v>34.337192997719946</v>
      </c>
      <c r="H136" s="60">
        <f t="shared" si="90"/>
        <v>0.34183003754646907</v>
      </c>
      <c r="I136" s="60">
        <f t="shared" si="91"/>
        <v>0.34190823252210123</v>
      </c>
      <c r="J136" s="41">
        <f t="shared" si="64"/>
        <v>2.0514493951326074</v>
      </c>
      <c r="K136" s="18">
        <f t="shared" si="65"/>
        <v>0.0223653294434415</v>
      </c>
      <c r="L136" s="18">
        <f t="shared" si="66"/>
        <v>12.334098574193037</v>
      </c>
      <c r="M136" s="15">
        <f t="shared" si="67"/>
        <v>1.419542971864415</v>
      </c>
      <c r="N136" s="18">
        <f t="shared" si="68"/>
        <v>116.13500218657443</v>
      </c>
      <c r="O136" s="18">
        <f t="shared" si="69"/>
        <v>608.2656053907294</v>
      </c>
      <c r="P136" s="11">
        <f t="shared" si="70"/>
        <v>6.3840766170831085</v>
      </c>
      <c r="Q136" s="83">
        <f t="shared" si="71"/>
        <v>744.5606910698879</v>
      </c>
      <c r="R136" s="113">
        <f t="shared" si="92"/>
        <v>1.9739953092736178E-05</v>
      </c>
      <c r="S136" s="62">
        <f t="shared" si="93"/>
        <v>0.014697593116414819</v>
      </c>
      <c r="T136" s="24"/>
      <c r="U136" s="54">
        <f t="shared" si="73"/>
        <v>2.3841931013779636</v>
      </c>
      <c r="V136" s="55">
        <f t="shared" si="74"/>
        <v>2.1330256510397665</v>
      </c>
      <c r="W136" s="55">
        <f t="shared" si="75"/>
        <v>2.0514493951326074</v>
      </c>
      <c r="X136" s="55">
        <f t="shared" si="76"/>
        <v>2.158776348547305</v>
      </c>
      <c r="Y136" s="56">
        <f t="shared" si="77"/>
        <v>2.4301050460351505</v>
      </c>
      <c r="Z136" s="103">
        <f t="shared" si="78"/>
        <v>626.9201405556568</v>
      </c>
      <c r="AA136" s="103">
        <f t="shared" si="79"/>
        <v>596.4832875931705</v>
      </c>
      <c r="AB136" s="103">
        <f t="shared" si="80"/>
        <v>585.9993784923169</v>
      </c>
      <c r="AC136" s="103">
        <f t="shared" si="81"/>
        <v>599.7301624022579</v>
      </c>
      <c r="AD136" s="103">
        <f t="shared" si="82"/>
        <v>632.1950579102452</v>
      </c>
      <c r="AE136" s="51">
        <f t="shared" si="83"/>
        <v>7.155847449124227</v>
      </c>
      <c r="AF136" s="52">
        <f t="shared" si="84"/>
        <v>5.874944719102588</v>
      </c>
      <c r="AG136" s="52">
        <f t="shared" si="85"/>
        <v>5.485626138897658</v>
      </c>
      <c r="AH136" s="52">
        <f t="shared" si="86"/>
        <v>6.000557540684261</v>
      </c>
      <c r="AI136" s="53">
        <f t="shared" si="87"/>
        <v>7.403407237606805</v>
      </c>
    </row>
    <row r="137" spans="1:35" ht="16.5">
      <c r="A137" s="97">
        <v>20</v>
      </c>
      <c r="B137" s="4">
        <v>0.054678613808780696</v>
      </c>
      <c r="C137" s="11">
        <v>201.991793493032</v>
      </c>
      <c r="D137" s="5">
        <v>-2.188238226917165</v>
      </c>
      <c r="E137" s="41">
        <f t="shared" si="62"/>
        <v>2.188921261386446</v>
      </c>
      <c r="F137" s="143">
        <f t="shared" si="94"/>
        <v>0.00911310230146345</v>
      </c>
      <c r="G137" s="58">
        <f t="shared" si="89"/>
        <v>33.66529891550533</v>
      </c>
      <c r="H137" s="60">
        <f t="shared" si="90"/>
        <v>0.3647063711528608</v>
      </c>
      <c r="I137" s="60">
        <f t="shared" si="91"/>
        <v>0.36482021023107436</v>
      </c>
      <c r="J137" s="41">
        <f t="shared" si="64"/>
        <v>2.188921261386446</v>
      </c>
      <c r="K137" s="18">
        <f t="shared" si="65"/>
        <v>0.03474073907946221</v>
      </c>
      <c r="L137" s="18">
        <f t="shared" si="66"/>
        <v>11.940202366930396</v>
      </c>
      <c r="M137" s="15">
        <f t="shared" si="67"/>
        <v>1.6159011826598915</v>
      </c>
      <c r="N137" s="18">
        <f t="shared" si="68"/>
        <v>130.45666806566845</v>
      </c>
      <c r="O137" s="18">
        <f t="shared" si="69"/>
        <v>622.8696955159128</v>
      </c>
      <c r="P137" s="11">
        <f t="shared" si="70"/>
        <v>7.006818806957459</v>
      </c>
      <c r="Q137" s="83">
        <f t="shared" si="71"/>
        <v>773.9240266772084</v>
      </c>
      <c r="R137" s="113">
        <f t="shared" si="92"/>
        <v>1.9739953092736178E-05</v>
      </c>
      <c r="S137" s="62">
        <f t="shared" si="93"/>
        <v>0.015277223983949597</v>
      </c>
      <c r="T137" s="24"/>
      <c r="U137" s="54">
        <f t="shared" si="73"/>
        <v>2.4862224447115673</v>
      </c>
      <c r="V137" s="55">
        <f t="shared" si="74"/>
        <v>2.259446060143103</v>
      </c>
      <c r="W137" s="55">
        <f t="shared" si="75"/>
        <v>2.188921261386446</v>
      </c>
      <c r="X137" s="55">
        <f t="shared" si="76"/>
        <v>2.289135516772189</v>
      </c>
      <c r="Y137" s="56">
        <f t="shared" si="77"/>
        <v>2.539959030278035</v>
      </c>
      <c r="Z137" s="103">
        <f t="shared" si="78"/>
        <v>638.5252276251875</v>
      </c>
      <c r="AA137" s="103">
        <f t="shared" si="79"/>
        <v>612.1426926539859</v>
      </c>
      <c r="AB137" s="103">
        <f t="shared" si="80"/>
        <v>603.4936212503776</v>
      </c>
      <c r="AC137" s="103">
        <f t="shared" si="81"/>
        <v>615.7194708146296</v>
      </c>
      <c r="AD137" s="103">
        <f t="shared" si="82"/>
        <v>644.4674652353832</v>
      </c>
      <c r="AE137" s="51">
        <f t="shared" si="83"/>
        <v>7.71162815241934</v>
      </c>
      <c r="AF137" s="52">
        <f t="shared" si="84"/>
        <v>6.504148249115258</v>
      </c>
      <c r="AG137" s="52">
        <f t="shared" si="85"/>
        <v>6.149263137369386</v>
      </c>
      <c r="AH137" s="52">
        <f t="shared" si="86"/>
        <v>6.656474458701299</v>
      </c>
      <c r="AI137" s="53">
        <f t="shared" si="87"/>
        <v>8.012580037182014</v>
      </c>
    </row>
    <row r="138" spans="1:35" ht="16.5">
      <c r="A138" s="97">
        <v>21</v>
      </c>
      <c r="B138" s="4">
        <v>0.07017452105733035</v>
      </c>
      <c r="C138" s="11">
        <v>196.013483030584</v>
      </c>
      <c r="D138" s="5">
        <v>-2.328057691513309</v>
      </c>
      <c r="E138" s="41">
        <f aca="true" t="shared" si="95" ref="E138:E153">SQRT(B138^2+D138^2)</f>
        <v>2.3291150848379956</v>
      </c>
      <c r="F138" s="143">
        <f t="shared" si="94"/>
        <v>0.01169575350955506</v>
      </c>
      <c r="G138" s="58">
        <f t="shared" si="89"/>
        <v>32.66891383843067</v>
      </c>
      <c r="H138" s="60">
        <f t="shared" si="90"/>
        <v>0.38800961525221817</v>
      </c>
      <c r="I138" s="60">
        <f t="shared" si="91"/>
        <v>0.3881858474729993</v>
      </c>
      <c r="J138" s="41">
        <f aca="true" t="shared" si="96" ref="J138:J153">E138*E$28/E$29</f>
        <v>2.3291150848379956</v>
      </c>
      <c r="K138" s="18">
        <f aca="true" t="shared" si="97" ref="K138:K153">E$35*E$13/120*F138^2/E$7*E$6*E$9*(E$9-1)*E$4/E$5</f>
        <v>0.05722199248866419</v>
      </c>
      <c r="L138" s="18">
        <f aca="true" t="shared" si="98" ref="L138:L153">E$36*E$13/6*F138^2/E$8*E$6*E$4/E$5*(1+(G138*E$4/F138)^2/15)</f>
        <v>11.399479691644306</v>
      </c>
      <c r="M138" s="15">
        <f aca="true" t="shared" si="99" ref="M138:M153">E$37*E$13/8*H138^2/E$8*E$6*E$5/E$4</f>
        <v>1.828997342093131</v>
      </c>
      <c r="N138" s="18">
        <f aca="true" t="shared" si="100" ref="N138:N153">E$13*E$14*(E$11/E$10)^2*J138*(1-E$32)/E$33^2*(E$19/2/PI())^2/E$18*LN((E$17+E$18*J138)/(E$17+E$18*E$32*J138))</f>
        <v>145.72310196996403</v>
      </c>
      <c r="O138" s="18">
        <f aca="true" t="shared" si="101" ref="O138:O153">(Z138+AA138+AB138+AC138+AD138)/5</f>
        <v>637.0126336921242</v>
      </c>
      <c r="P138" s="11">
        <f aca="true" t="shared" si="102" ref="P138:P153">(AE138+AF138+AG138+AH138+AI138)/5</f>
        <v>7.666665507841827</v>
      </c>
      <c r="Q138" s="83">
        <f aca="true" t="shared" si="103" ref="Q138:Q153">SUM(K138:P138)</f>
        <v>803.688100196156</v>
      </c>
      <c r="R138" s="113">
        <f t="shared" si="92"/>
        <v>1.9739953092736178E-05</v>
      </c>
      <c r="S138" s="62">
        <f t="shared" si="93"/>
        <v>0.015864765399062373</v>
      </c>
      <c r="T138" s="24"/>
      <c r="U138" s="54">
        <f aca="true" t="shared" si="104" ref="U138:U153">SQRT(($B138-$C138*0.8*$E$4)^2+$D138^2)*$E$28/$E$29</f>
        <v>2.5870114187936784</v>
      </c>
      <c r="V138" s="55">
        <f aca="true" t="shared" si="105" ref="V138:V153">SQRT(($B138-$C138*0.4*$E$4)^2+$D138^2)*$E$28/$E$29</f>
        <v>2.3874029989780916</v>
      </c>
      <c r="W138" s="55">
        <f aca="true" t="shared" si="106" ref="W138:W153">SQRT(($B138)^2+$D138^2)*$E$28/$E$29</f>
        <v>2.3291150848379956</v>
      </c>
      <c r="X138" s="55">
        <f aca="true" t="shared" si="107" ref="X138:X153">SQRT(($B138+$C138*0.4*$E$4)^2+$D138^2)*$E$28/$E$29</f>
        <v>2.4223707556110883</v>
      </c>
      <c r="Y138" s="56">
        <f aca="true" t="shared" si="108" ref="Y138:Y153">SQRT(($B138+$C138*0.8*$E$4)^2+$D138^2)*$E$28/$E$29</f>
        <v>2.651226523175524</v>
      </c>
      <c r="Z138" s="103">
        <f aca="true" t="shared" si="109" ref="Z138:Z153">$E$38*$E$13*$E$14*$E$16/$E$33*2/3*$E$20/PI()*($E$21*$E$22*LN((U138+$E$22)/($E$32*U138+$E$22))+$E$23*U138*(1-$E$32)+$E$24*U138^2/2*(1-$E$32^2))</f>
        <v>649.5758197793634</v>
      </c>
      <c r="AA138" s="103">
        <f aca="true" t="shared" si="110" ref="AA138:AA153">$E$38*$E$13*$E$14*$E$16/$E$33*2/3*$E$20/PI()*($E$21*$E$22*LN((V138+$E$22)/($E$32*V138+$E$22))+$E$23*V138*(1-$E$32)+$E$24*V138^2/2*(1-$E$32^2))</f>
        <v>627.2917636822631</v>
      </c>
      <c r="AB138" s="103">
        <f aca="true" t="shared" si="111" ref="AB138:AB153">$E$38*$E$13*$E$14*$E$16/$E$33*2/3*$E$20/PI()*($E$21*$E$22*LN((W138+$E$22)/($E$32*W138+$E$22))+$E$23*W138*(1-$E$32)+$E$24*W138^2/2*(1-$E$32^2))</f>
        <v>620.4766073484832</v>
      </c>
      <c r="AC138" s="103">
        <f aca="true" t="shared" si="112" ref="AC138:AC153">$E$38*$E$13*$E$14*$E$16/$E$33*2/3*$E$20/PI()*($E$21*$E$22*LN((X138+$E$22)/($E$32*X138+$E$22))+$E$23*X138*(1-$E$32)+$E$24*X138^2/2*(1-$E$32^2))</f>
        <v>631.3125302606823</v>
      </c>
      <c r="AD138" s="103">
        <f aca="true" t="shared" si="113" ref="AD138:AD153">$E$38*$E$13*$E$14*$E$16/$E$33*2/3*$E$20/PI()*($E$21*$E$22*LN((Y138+$E$22)/($E$32*Y138+$E$22))+$E$23*Y138*(1-$E$32)+$E$24*Y138^2/2*(1-$E$32^2))</f>
        <v>656.4064473898294</v>
      </c>
      <c r="AE138" s="51">
        <f aca="true" t="shared" si="114" ref="AE138:AE153">1/9/PI()*$E$20/$E$33*$E$27^2*U138*(3*U138+4*$E$26)/($E$25*$E$26*$E$13*$E$14*$E$16*16*$E$4^2*$E$5^2)</f>
        <v>8.28076249381626</v>
      </c>
      <c r="AF138" s="52">
        <f aca="true" t="shared" si="115" ref="AF138:AF153">1/9/PI()*$E$20/$E$33*$E$27^2*V138*(3*V138+4*$E$26)/($E$25*$E$26*$E$13*$E$14*$E$16*16*$E$4^2*$E$5^2)</f>
        <v>7.17302055181169</v>
      </c>
      <c r="AG138" s="52">
        <f aca="true" t="shared" si="116" ref="AG138:AG153">1/9/PI()*$E$20/$E$33*$E$27^2*W138*(3*W138+4*$E$26)/($E$25*$E$26*$E$13*$E$14*$E$16*16*$E$4^2*$E$5^2)</f>
        <v>6.864335783786923</v>
      </c>
      <c r="AH138" s="52">
        <f aca="true" t="shared" si="117" ref="AH138:AH153">1/9/PI()*$E$20/$E$33*$E$27^2*X138*(3*X138+4*$E$26)/($E$25*$E$26*$E$13*$E$14*$E$16*16*$E$4^2*$E$5^2)</f>
        <v>7.361413021250574</v>
      </c>
      <c r="AI138" s="53">
        <f aca="true" t="shared" si="118" ref="AI138:AI153">1/9/PI()*$E$20/$E$33*$E$27^2*Y138*(3*Y138+4*$E$26)/($E$25*$E$26*$E$13*$E$14*$E$16*16*$E$4^2*$E$5^2)</f>
        <v>8.653795688543685</v>
      </c>
    </row>
    <row r="139" spans="1:35" ht="16.5">
      <c r="A139" s="97">
        <v>22</v>
      </c>
      <c r="B139" s="4">
        <v>0.08579211363078798</v>
      </c>
      <c r="C139" s="11">
        <v>189.59314325737907</v>
      </c>
      <c r="D139" s="5">
        <v>-2.4754628285952887</v>
      </c>
      <c r="E139" s="41">
        <f t="shared" si="95"/>
        <v>2.476949031069922</v>
      </c>
      <c r="F139" s="143">
        <f t="shared" si="94"/>
        <v>0.01429868560513133</v>
      </c>
      <c r="G139" s="58">
        <f t="shared" si="89"/>
        <v>31.598857209563175</v>
      </c>
      <c r="H139" s="60">
        <f t="shared" si="90"/>
        <v>0.41257713809921476</v>
      </c>
      <c r="I139" s="60">
        <f t="shared" si="91"/>
        <v>0.4128248385116537</v>
      </c>
      <c r="J139" s="41">
        <f t="shared" si="96"/>
        <v>2.476949031069922</v>
      </c>
      <c r="K139" s="18">
        <f t="shared" si="97"/>
        <v>0.08552612519870345</v>
      </c>
      <c r="L139" s="18">
        <f t="shared" si="98"/>
        <v>10.868058780106127</v>
      </c>
      <c r="M139" s="15">
        <f t="shared" si="99"/>
        <v>2.067942297940034</v>
      </c>
      <c r="N139" s="18">
        <f t="shared" si="100"/>
        <v>162.51693346053975</v>
      </c>
      <c r="O139" s="18">
        <f t="shared" si="101"/>
        <v>651.4480249988898</v>
      </c>
      <c r="P139" s="11">
        <f t="shared" si="102"/>
        <v>8.406217813155815</v>
      </c>
      <c r="Q139" s="83">
        <f t="shared" si="103"/>
        <v>835.3927034758301</v>
      </c>
      <c r="R139" s="113">
        <f t="shared" si="92"/>
        <v>1.9739953092736178E-05</v>
      </c>
      <c r="S139" s="62">
        <f t="shared" si="93"/>
        <v>0.01649061278062695</v>
      </c>
      <c r="T139" s="24"/>
      <c r="U139" s="54">
        <f t="shared" si="104"/>
        <v>2.6981287633115105</v>
      </c>
      <c r="V139" s="55">
        <f t="shared" si="105"/>
        <v>2.5242249122038234</v>
      </c>
      <c r="W139" s="55">
        <f t="shared" si="106"/>
        <v>2.476949031069922</v>
      </c>
      <c r="X139" s="55">
        <f t="shared" si="107"/>
        <v>2.5633170129331218</v>
      </c>
      <c r="Y139" s="56">
        <f t="shared" si="108"/>
        <v>2.770859835179843</v>
      </c>
      <c r="Z139" s="103">
        <f t="shared" si="109"/>
        <v>661.2937187256528</v>
      </c>
      <c r="AA139" s="103">
        <f t="shared" si="110"/>
        <v>642.7395745681304</v>
      </c>
      <c r="AB139" s="103">
        <f t="shared" si="111"/>
        <v>637.4879941356168</v>
      </c>
      <c r="AC139" s="103">
        <f t="shared" si="112"/>
        <v>647.0143732495612</v>
      </c>
      <c r="AD139" s="103">
        <f t="shared" si="113"/>
        <v>668.7044643154877</v>
      </c>
      <c r="AE139" s="51">
        <f t="shared" si="114"/>
        <v>8.93138350388727</v>
      </c>
      <c r="AF139" s="52">
        <f t="shared" si="115"/>
        <v>7.923872832703797</v>
      </c>
      <c r="AG139" s="52">
        <f t="shared" si="116"/>
        <v>7.660267214998319</v>
      </c>
      <c r="AH139" s="52">
        <f t="shared" si="117"/>
        <v>8.145168041360694</v>
      </c>
      <c r="AI139" s="53">
        <f t="shared" si="118"/>
        <v>9.370397472828984</v>
      </c>
    </row>
    <row r="140" spans="1:35" ht="16.5">
      <c r="A140" s="97">
        <v>23</v>
      </c>
      <c r="B140" s="4">
        <v>0.10283443261820402</v>
      </c>
      <c r="C140" s="11">
        <v>181.90473849406033</v>
      </c>
      <c r="D140" s="5">
        <v>-2.629643364752149</v>
      </c>
      <c r="E140" s="41">
        <f t="shared" si="95"/>
        <v>2.6316533104337494</v>
      </c>
      <c r="F140" s="143">
        <f t="shared" si="94"/>
        <v>0.017139072103034007</v>
      </c>
      <c r="G140" s="58">
        <f aca="true" t="shared" si="119" ref="G140:G153">C140*$E$28*(1-$E$32)/$E$29/$E$33</f>
        <v>30.317456415676723</v>
      </c>
      <c r="H140" s="60">
        <f aca="true" t="shared" si="120" ref="H140:H153">-D140*$E$28*(1-$E$32)/$E$29/$E$33</f>
        <v>0.43827389412535817</v>
      </c>
      <c r="I140" s="60">
        <f aca="true" t="shared" si="121" ref="I140:I153">E140*$E$28*(1-$E$32)/$E$29/$E$33</f>
        <v>0.4386088850722915</v>
      </c>
      <c r="J140" s="41">
        <f t="shared" si="96"/>
        <v>2.6316533104337494</v>
      </c>
      <c r="K140" s="18">
        <f t="shared" si="97"/>
        <v>0.1228799918695245</v>
      </c>
      <c r="L140" s="18">
        <f t="shared" si="98"/>
        <v>10.28480117580126</v>
      </c>
      <c r="M140" s="15">
        <f t="shared" si="99"/>
        <v>2.333561782553577</v>
      </c>
      <c r="N140" s="18">
        <f t="shared" si="100"/>
        <v>180.8255834933937</v>
      </c>
      <c r="O140" s="18">
        <f t="shared" si="101"/>
        <v>665.8969229257772</v>
      </c>
      <c r="P140" s="11">
        <f t="shared" si="102"/>
        <v>9.221837458474287</v>
      </c>
      <c r="Q140" s="83">
        <f t="shared" si="103"/>
        <v>868.6855868278695</v>
      </c>
      <c r="R140" s="113">
        <f t="shared" si="92"/>
        <v>1.9739953092736178E-05</v>
      </c>
      <c r="S140" s="62">
        <f t="shared" si="93"/>
        <v>0.017147812736318144</v>
      </c>
      <c r="T140" s="24"/>
      <c r="U140" s="54">
        <f t="shared" si="104"/>
        <v>2.8166694333203464</v>
      </c>
      <c r="V140" s="55">
        <f t="shared" si="105"/>
        <v>2.6684125088446486</v>
      </c>
      <c r="W140" s="55">
        <f t="shared" si="106"/>
        <v>2.6316533104337494</v>
      </c>
      <c r="X140" s="55">
        <f t="shared" si="107"/>
        <v>2.710931239164157</v>
      </c>
      <c r="Y140" s="56">
        <f t="shared" si="108"/>
        <v>2.8967347874522775</v>
      </c>
      <c r="Z140" s="103">
        <f t="shared" si="109"/>
        <v>673.2683496565021</v>
      </c>
      <c r="AA140" s="103">
        <f t="shared" si="110"/>
        <v>658.2071675540976</v>
      </c>
      <c r="AB140" s="103">
        <f t="shared" si="111"/>
        <v>654.3415623708422</v>
      </c>
      <c r="AC140" s="103">
        <f t="shared" si="112"/>
        <v>662.6129464299091</v>
      </c>
      <c r="AD140" s="103">
        <f t="shared" si="113"/>
        <v>681.0545886175349</v>
      </c>
      <c r="AE140" s="51">
        <f t="shared" si="114"/>
        <v>9.652252227617904</v>
      </c>
      <c r="AF140" s="52">
        <f t="shared" si="115"/>
        <v>8.755007392583245</v>
      </c>
      <c r="AG140" s="52">
        <f t="shared" si="116"/>
        <v>8.53923295164434</v>
      </c>
      <c r="AH140" s="52">
        <f t="shared" si="117"/>
        <v>9.00790608209388</v>
      </c>
      <c r="AI140" s="53">
        <f t="shared" si="118"/>
        <v>10.154788638432063</v>
      </c>
    </row>
    <row r="141" spans="1:35" ht="16.5">
      <c r="A141" s="97">
        <v>24</v>
      </c>
      <c r="B141" s="4">
        <v>0.12083971093911572</v>
      </c>
      <c r="C141" s="11">
        <v>172.05837031981866</v>
      </c>
      <c r="D141" s="5">
        <v>-2.797470268727008</v>
      </c>
      <c r="E141" s="41">
        <f t="shared" si="95"/>
        <v>2.8000789524853413</v>
      </c>
      <c r="F141" s="143">
        <f t="shared" si="94"/>
        <v>0.020139951823185953</v>
      </c>
      <c r="G141" s="58">
        <f t="shared" si="119"/>
        <v>28.67639505330311</v>
      </c>
      <c r="H141" s="60">
        <f t="shared" si="120"/>
        <v>0.4662450447878347</v>
      </c>
      <c r="I141" s="60">
        <f t="shared" si="121"/>
        <v>0.46667982541422354</v>
      </c>
      <c r="J141" s="41">
        <f t="shared" si="96"/>
        <v>2.8000789524853413</v>
      </c>
      <c r="K141" s="18">
        <f t="shared" si="97"/>
        <v>0.16967717190644413</v>
      </c>
      <c r="L141" s="18">
        <f t="shared" si="98"/>
        <v>9.580819394465534</v>
      </c>
      <c r="M141" s="15">
        <f t="shared" si="99"/>
        <v>2.640927973790926</v>
      </c>
      <c r="N141" s="18">
        <f t="shared" si="100"/>
        <v>201.57696704679572</v>
      </c>
      <c r="O141" s="18">
        <f t="shared" si="101"/>
        <v>680.8428082036711</v>
      </c>
      <c r="P141" s="11">
        <f t="shared" si="102"/>
        <v>10.15683414859275</v>
      </c>
      <c r="Q141" s="83">
        <f t="shared" si="103"/>
        <v>904.9680339392226</v>
      </c>
      <c r="R141" s="113">
        <f t="shared" si="92"/>
        <v>1.9739953092736178E-05</v>
      </c>
      <c r="S141" s="62">
        <f t="shared" si="93"/>
        <v>0.017864026540385936</v>
      </c>
      <c r="T141" s="24"/>
      <c r="U141" s="54">
        <f t="shared" si="104"/>
        <v>2.9483395015003233</v>
      </c>
      <c r="V141" s="55">
        <f t="shared" si="105"/>
        <v>2.8266504296891655</v>
      </c>
      <c r="W141" s="55">
        <f t="shared" si="106"/>
        <v>2.8000789524853413</v>
      </c>
      <c r="X141" s="55">
        <f t="shared" si="107"/>
        <v>2.8712670167672605</v>
      </c>
      <c r="Y141" s="56">
        <f t="shared" si="108"/>
        <v>3.033339591264783</v>
      </c>
      <c r="Z141" s="103">
        <f t="shared" si="109"/>
        <v>685.945850770977</v>
      </c>
      <c r="AA141" s="103">
        <f t="shared" si="110"/>
        <v>674.2521662792842</v>
      </c>
      <c r="AB141" s="103">
        <f t="shared" si="111"/>
        <v>671.6246942484855</v>
      </c>
      <c r="AC141" s="103">
        <f t="shared" si="112"/>
        <v>678.6040213362726</v>
      </c>
      <c r="AD141" s="103">
        <f t="shared" si="113"/>
        <v>693.7873083833366</v>
      </c>
      <c r="AE141" s="51">
        <f t="shared" si="114"/>
        <v>10.485374207876982</v>
      </c>
      <c r="AF141" s="52">
        <f t="shared" si="115"/>
        <v>9.714210561460316</v>
      </c>
      <c r="AG141" s="52">
        <f t="shared" si="116"/>
        <v>9.549698341497267</v>
      </c>
      <c r="AH141" s="52">
        <f t="shared" si="117"/>
        <v>9.993570275306347</v>
      </c>
      <c r="AI141" s="53">
        <f t="shared" si="118"/>
        <v>11.041317356822839</v>
      </c>
    </row>
    <row r="142" spans="1:35" ht="16.5">
      <c r="A142" s="97">
        <v>25</v>
      </c>
      <c r="B142" s="4">
        <v>0.14004875197477773</v>
      </c>
      <c r="C142" s="11">
        <v>159.30777595121364</v>
      </c>
      <c r="D142" s="5">
        <v>-2.9734757363186137</v>
      </c>
      <c r="E142" s="41">
        <f t="shared" si="95"/>
        <v>2.9767720113245515</v>
      </c>
      <c r="F142" s="143">
        <f t="shared" si="94"/>
        <v>0.023341458662462955</v>
      </c>
      <c r="G142" s="58">
        <f t="shared" si="119"/>
        <v>26.551295991868937</v>
      </c>
      <c r="H142" s="60">
        <f t="shared" si="120"/>
        <v>0.49557928938643564</v>
      </c>
      <c r="I142" s="60">
        <f t="shared" si="121"/>
        <v>0.4961286685540919</v>
      </c>
      <c r="J142" s="41">
        <f t="shared" si="96"/>
        <v>2.976772011324551</v>
      </c>
      <c r="K142" s="18">
        <f t="shared" si="97"/>
        <v>0.22790956255985106</v>
      </c>
      <c r="L142" s="18">
        <f t="shared" si="98"/>
        <v>8.736922842164356</v>
      </c>
      <c r="M142" s="15">
        <f t="shared" si="99"/>
        <v>2.9836947879173117</v>
      </c>
      <c r="N142" s="18">
        <f t="shared" si="100"/>
        <v>224.22529726170816</v>
      </c>
      <c r="O142" s="18">
        <f t="shared" si="101"/>
        <v>695.6091785188846</v>
      </c>
      <c r="P142" s="11">
        <f t="shared" si="102"/>
        <v>11.187359493126058</v>
      </c>
      <c r="Q142" s="83">
        <f t="shared" si="103"/>
        <v>942.9703624663604</v>
      </c>
      <c r="R142" s="113">
        <f t="shared" si="92"/>
        <v>1.9739953092736178E-05</v>
      </c>
      <c r="S142" s="62">
        <f t="shared" si="93"/>
        <v>0.018614190722926385</v>
      </c>
      <c r="T142" s="24"/>
      <c r="U142" s="54">
        <f t="shared" si="104"/>
        <v>3.0881935287372912</v>
      </c>
      <c r="V142" s="55">
        <f t="shared" si="105"/>
        <v>2.993645553686447</v>
      </c>
      <c r="W142" s="55">
        <f t="shared" si="106"/>
        <v>2.976772011324551</v>
      </c>
      <c r="X142" s="55">
        <f t="shared" si="107"/>
        <v>3.0388670569524145</v>
      </c>
      <c r="Y142" s="56">
        <f t="shared" si="108"/>
        <v>3.1753012216769108</v>
      </c>
      <c r="Z142" s="103">
        <f t="shared" si="109"/>
        <v>698.7068050607434</v>
      </c>
      <c r="AA142" s="103">
        <f t="shared" si="110"/>
        <v>690.158609807702</v>
      </c>
      <c r="AB142" s="103">
        <f t="shared" si="111"/>
        <v>688.5985038749398</v>
      </c>
      <c r="AC142" s="103">
        <f t="shared" si="112"/>
        <v>694.2880194354384</v>
      </c>
      <c r="AD142" s="103">
        <f t="shared" si="113"/>
        <v>706.2939544155998</v>
      </c>
      <c r="AE142" s="51">
        <f t="shared" si="114"/>
        <v>11.407636676163282</v>
      </c>
      <c r="AF142" s="52">
        <f t="shared" si="115"/>
        <v>10.779929267147985</v>
      </c>
      <c r="AG142" s="52">
        <f t="shared" si="116"/>
        <v>10.66975479051136</v>
      </c>
      <c r="AH142" s="52">
        <f t="shared" si="117"/>
        <v>11.077962021171041</v>
      </c>
      <c r="AI142" s="53">
        <f t="shared" si="118"/>
        <v>12.001514710636624</v>
      </c>
    </row>
    <row r="143" spans="1:35" ht="16.5">
      <c r="A143" s="97">
        <v>26</v>
      </c>
      <c r="B143" s="4">
        <v>0.15801513373855514</v>
      </c>
      <c r="C143" s="11">
        <v>142.17475348390215</v>
      </c>
      <c r="D143" s="5">
        <v>-3.150556107261471</v>
      </c>
      <c r="E143" s="41">
        <f t="shared" si="95"/>
        <v>3.154516217662063</v>
      </c>
      <c r="F143" s="143">
        <f t="shared" si="94"/>
        <v>0.02633585562309252</v>
      </c>
      <c r="G143" s="58">
        <f t="shared" si="119"/>
        <v>23.69579224731703</v>
      </c>
      <c r="H143" s="60">
        <f t="shared" si="120"/>
        <v>0.5250926845435786</v>
      </c>
      <c r="I143" s="60">
        <f t="shared" si="121"/>
        <v>0.5257527029436772</v>
      </c>
      <c r="J143" s="41">
        <f t="shared" si="96"/>
        <v>3.154516217662063</v>
      </c>
      <c r="K143" s="18">
        <f t="shared" si="97"/>
        <v>0.29013587195821405</v>
      </c>
      <c r="L143" s="18">
        <f t="shared" si="98"/>
        <v>7.648322993609291</v>
      </c>
      <c r="M143" s="15">
        <f t="shared" si="99"/>
        <v>3.349654654830169</v>
      </c>
      <c r="N143" s="18">
        <f t="shared" si="100"/>
        <v>247.87601988151482</v>
      </c>
      <c r="O143" s="18">
        <f t="shared" si="101"/>
        <v>709.4606606461</v>
      </c>
      <c r="P143" s="11">
        <f t="shared" si="102"/>
        <v>12.268645808457611</v>
      </c>
      <c r="Q143" s="83">
        <f t="shared" si="103"/>
        <v>980.8934398564701</v>
      </c>
      <c r="R143" s="113">
        <f t="shared" si="92"/>
        <v>1.835733716819129E-05</v>
      </c>
      <c r="S143" s="62">
        <f>Q143*K$33*(A144-A142)/2</f>
        <v>0.018006591601512186</v>
      </c>
      <c r="T143" s="24"/>
      <c r="U143" s="54">
        <f t="shared" si="104"/>
        <v>3.229827718548897</v>
      </c>
      <c r="V143" s="55">
        <f t="shared" si="105"/>
        <v>3.1626733715510107</v>
      </c>
      <c r="W143" s="55">
        <f t="shared" si="106"/>
        <v>3.154516217662063</v>
      </c>
      <c r="X143" s="55">
        <f t="shared" si="107"/>
        <v>3.205806642427481</v>
      </c>
      <c r="Y143" s="56">
        <f t="shared" si="108"/>
        <v>3.3137854243350477</v>
      </c>
      <c r="Z143" s="103">
        <f t="shared" si="109"/>
        <v>710.9038234598099</v>
      </c>
      <c r="AA143" s="103">
        <f t="shared" si="110"/>
        <v>705.2110823060723</v>
      </c>
      <c r="AB143" s="103">
        <f t="shared" si="111"/>
        <v>704.5085234009275</v>
      </c>
      <c r="AC143" s="103">
        <f t="shared" si="112"/>
        <v>708.886165991549</v>
      </c>
      <c r="AD143" s="103">
        <f t="shared" si="113"/>
        <v>717.7937080721407</v>
      </c>
      <c r="AE143" s="51">
        <f t="shared" si="114"/>
        <v>12.380860001677831</v>
      </c>
      <c r="AF143" s="52">
        <f t="shared" si="115"/>
        <v>11.91449598529197</v>
      </c>
      <c r="AG143" s="52">
        <f t="shared" si="116"/>
        <v>11.858451698314859</v>
      </c>
      <c r="AH143" s="52">
        <f t="shared" si="117"/>
        <v>12.213022527207443</v>
      </c>
      <c r="AI143" s="53">
        <f t="shared" si="118"/>
        <v>12.97639882979595</v>
      </c>
    </row>
    <row r="144" spans="1:35" ht="16.5">
      <c r="A144" s="114">
        <v>26.859917</v>
      </c>
      <c r="B144" s="105">
        <v>0.1788023528826681</v>
      </c>
      <c r="C144" s="37">
        <v>125.37108359683027</v>
      </c>
      <c r="D144" s="38">
        <v>-3.247446614903221</v>
      </c>
      <c r="E144" s="42">
        <f t="shared" si="95"/>
        <v>3.2523652620889254</v>
      </c>
      <c r="F144" s="144">
        <f t="shared" si="94"/>
        <v>0.02980039214711135</v>
      </c>
      <c r="G144" s="37">
        <f t="shared" si="119"/>
        <v>20.89518059947171</v>
      </c>
      <c r="H144" s="105">
        <f t="shared" si="120"/>
        <v>0.5412411024838701</v>
      </c>
      <c r="I144" s="105">
        <f t="shared" si="121"/>
        <v>0.5420608770148209</v>
      </c>
      <c r="J144" s="42">
        <f t="shared" si="96"/>
        <v>3.2523652620889254</v>
      </c>
      <c r="K144" s="112">
        <f t="shared" si="97"/>
        <v>0.3714929021168323</v>
      </c>
      <c r="L144" s="112">
        <f t="shared" si="98"/>
        <v>6.873511640834123</v>
      </c>
      <c r="M144" s="106">
        <f t="shared" si="99"/>
        <v>3.5588496304248842</v>
      </c>
      <c r="N144" s="18">
        <f t="shared" si="100"/>
        <v>261.25334522222516</v>
      </c>
      <c r="O144" s="112">
        <f t="shared" si="101"/>
        <v>716.3867093452197</v>
      </c>
      <c r="P144" s="37">
        <f t="shared" si="102"/>
        <v>12.857528974560841</v>
      </c>
      <c r="Q144" s="84">
        <f t="shared" si="103"/>
        <v>1001.3014377153816</v>
      </c>
      <c r="R144" s="107">
        <f>K$33*(A144-A143)/2</f>
        <v>8.487360621823202E-06</v>
      </c>
      <c r="S144" s="115">
        <f>Q144*K$33*(A144-A143)/2</f>
        <v>0.008498406393040486</v>
      </c>
      <c r="T144" s="116"/>
      <c r="U144" s="117">
        <f t="shared" si="104"/>
        <v>3.3001910855679797</v>
      </c>
      <c r="V144" s="118">
        <f t="shared" si="105"/>
        <v>3.2538749129668894</v>
      </c>
      <c r="W144" s="118">
        <f t="shared" si="106"/>
        <v>3.2523652620889254</v>
      </c>
      <c r="X144" s="118">
        <f t="shared" si="107"/>
        <v>3.295723706211554</v>
      </c>
      <c r="Y144" s="119">
        <f t="shared" si="108"/>
        <v>3.3822251252927327</v>
      </c>
      <c r="Z144" s="120">
        <f t="shared" si="109"/>
        <v>716.6951614212146</v>
      </c>
      <c r="AA144" s="120">
        <f t="shared" si="110"/>
        <v>712.9029549524181</v>
      </c>
      <c r="AB144" s="120">
        <f t="shared" si="111"/>
        <v>712.7780610242593</v>
      </c>
      <c r="AC144" s="120">
        <f t="shared" si="112"/>
        <v>716.3327208192377</v>
      </c>
      <c r="AD144" s="120">
        <f t="shared" si="113"/>
        <v>723.224648508969</v>
      </c>
      <c r="AE144" s="121">
        <f t="shared" si="114"/>
        <v>12.879028815060202</v>
      </c>
      <c r="AF144" s="122">
        <f t="shared" si="115"/>
        <v>12.550017123789074</v>
      </c>
      <c r="AG144" s="122">
        <f t="shared" si="116"/>
        <v>12.539364192765238</v>
      </c>
      <c r="AH144" s="122">
        <f t="shared" si="117"/>
        <v>12.847110404973254</v>
      </c>
      <c r="AI144" s="123">
        <f t="shared" si="118"/>
        <v>13.47212433621644</v>
      </c>
    </row>
    <row r="145" spans="1:35" ht="26.25" customHeight="1">
      <c r="A145" s="97">
        <v>34.675184</v>
      </c>
      <c r="B145" s="4">
        <v>0.29851883854053085</v>
      </c>
      <c r="C145" s="11">
        <v>99.61570018404724</v>
      </c>
      <c r="D145" s="5">
        <v>-2.59599923610552</v>
      </c>
      <c r="E145" s="41">
        <f t="shared" si="95"/>
        <v>2.6131064905250287</v>
      </c>
      <c r="F145" s="143">
        <f t="shared" si="94"/>
        <v>0.04975313975675514</v>
      </c>
      <c r="G145" s="58">
        <f t="shared" si="119"/>
        <v>16.602616697341208</v>
      </c>
      <c r="H145" s="60">
        <f t="shared" si="120"/>
        <v>0.43266653935092</v>
      </c>
      <c r="I145" s="60">
        <f t="shared" si="121"/>
        <v>0.4355177484208382</v>
      </c>
      <c r="J145" s="41">
        <f t="shared" si="96"/>
        <v>2.6131064905250287</v>
      </c>
      <c r="K145" s="18">
        <f t="shared" si="97"/>
        <v>1.0354939074303253</v>
      </c>
      <c r="L145" s="18">
        <f t="shared" si="98"/>
        <v>9.424938799679362</v>
      </c>
      <c r="M145" s="15">
        <f t="shared" si="99"/>
        <v>2.2742317500639864</v>
      </c>
      <c r="N145" s="18">
        <f t="shared" si="100"/>
        <v>178.5920155743582</v>
      </c>
      <c r="O145" s="18">
        <f t="shared" si="101"/>
        <v>655.9803451287404</v>
      </c>
      <c r="P145" s="11">
        <f t="shared" si="102"/>
        <v>8.636538229925966</v>
      </c>
      <c r="Q145" s="83">
        <f t="shared" si="103"/>
        <v>855.9435633901982</v>
      </c>
      <c r="R145" s="113">
        <f>K$33*(A146-A145)/2</f>
        <v>3.2059263018850818E-06</v>
      </c>
      <c r="S145" s="62">
        <f>Q145*K$33*(A146-A145)/2</f>
        <v>0.002744091982801877</v>
      </c>
      <c r="T145" s="24"/>
      <c r="U145" s="54">
        <f t="shared" si="104"/>
        <v>2.6145013163929036</v>
      </c>
      <c r="V145" s="55">
        <f t="shared" si="105"/>
        <v>2.596006138523149</v>
      </c>
      <c r="W145" s="55">
        <f t="shared" si="106"/>
        <v>2.6131064905250287</v>
      </c>
      <c r="X145" s="55">
        <f t="shared" si="107"/>
        <v>2.665117279247333</v>
      </c>
      <c r="Y145" s="56">
        <f t="shared" si="108"/>
        <v>2.7500584748702885</v>
      </c>
      <c r="Z145" s="103">
        <f t="shared" si="109"/>
        <v>652.5197732819825</v>
      </c>
      <c r="AA145" s="103">
        <f t="shared" si="110"/>
        <v>650.5423631943637</v>
      </c>
      <c r="AB145" s="103">
        <f t="shared" si="111"/>
        <v>652.3711149121175</v>
      </c>
      <c r="AC145" s="103">
        <f t="shared" si="112"/>
        <v>657.8627895819734</v>
      </c>
      <c r="AD145" s="103">
        <f t="shared" si="113"/>
        <v>666.6056846732652</v>
      </c>
      <c r="AE145" s="51">
        <f t="shared" si="114"/>
        <v>8.439461389741982</v>
      </c>
      <c r="AF145" s="52">
        <f t="shared" si="115"/>
        <v>8.33252525786711</v>
      </c>
      <c r="AG145" s="52">
        <f t="shared" si="116"/>
        <v>8.431373266706034</v>
      </c>
      <c r="AH145" s="52">
        <f t="shared" si="117"/>
        <v>8.735556096240808</v>
      </c>
      <c r="AI145" s="53">
        <f t="shared" si="118"/>
        <v>9.2437751390739</v>
      </c>
    </row>
    <row r="146" spans="1:35" ht="16.5">
      <c r="A146" s="97">
        <v>35</v>
      </c>
      <c r="B146" s="4">
        <v>0.30007010239116205</v>
      </c>
      <c r="C146" s="11">
        <v>102.60201714501216</v>
      </c>
      <c r="D146" s="5">
        <v>-2.645047515651541</v>
      </c>
      <c r="E146" s="41">
        <f t="shared" si="95"/>
        <v>2.662013979377913</v>
      </c>
      <c r="F146" s="143">
        <f t="shared" si="94"/>
        <v>0.050011683731860344</v>
      </c>
      <c r="G146" s="58">
        <f t="shared" si="119"/>
        <v>17.10033619083536</v>
      </c>
      <c r="H146" s="60">
        <f t="shared" si="120"/>
        <v>0.44084125260859014</v>
      </c>
      <c r="I146" s="60">
        <f t="shared" si="121"/>
        <v>0.44366899656298553</v>
      </c>
      <c r="J146" s="41">
        <f t="shared" si="96"/>
        <v>2.662013979377913</v>
      </c>
      <c r="K146" s="18">
        <f t="shared" si="97"/>
        <v>1.0462838323466126</v>
      </c>
      <c r="L146" s="18">
        <f t="shared" si="98"/>
        <v>9.666907087653897</v>
      </c>
      <c r="M146" s="15">
        <f t="shared" si="99"/>
        <v>2.3609813358466716</v>
      </c>
      <c r="N146" s="18">
        <f t="shared" si="100"/>
        <v>184.5042174565747</v>
      </c>
      <c r="O146" s="18">
        <f t="shared" si="101"/>
        <v>661.2275170129757</v>
      </c>
      <c r="P146" s="11">
        <f t="shared" si="102"/>
        <v>8.934467009103647</v>
      </c>
      <c r="Q146" s="83">
        <f t="shared" si="103"/>
        <v>867.7403737345012</v>
      </c>
      <c r="R146" s="113">
        <f aca="true" t="shared" si="122" ref="R146:R152">K$33*(A147-A145)/2</f>
        <v>1.3075902848253171E-05</v>
      </c>
      <c r="S146" s="62">
        <f>Q146*K$33*(A147-A145)/2</f>
        <v>0.011346488824459234</v>
      </c>
      <c r="T146" s="24"/>
      <c r="U146" s="54">
        <f t="shared" si="104"/>
        <v>2.665208176242868</v>
      </c>
      <c r="V146" s="55">
        <f t="shared" si="105"/>
        <v>2.6450822927076043</v>
      </c>
      <c r="W146" s="55">
        <f t="shared" si="106"/>
        <v>2.662013979377913</v>
      </c>
      <c r="X146" s="55">
        <f t="shared" si="107"/>
        <v>2.715310092114008</v>
      </c>
      <c r="Y146" s="56">
        <f t="shared" si="108"/>
        <v>2.802897027183404</v>
      </c>
      <c r="Z146" s="103">
        <f t="shared" si="109"/>
        <v>657.8722947124315</v>
      </c>
      <c r="AA146" s="103">
        <f t="shared" si="110"/>
        <v>655.7598709822279</v>
      </c>
      <c r="AB146" s="103">
        <f t="shared" si="111"/>
        <v>657.538083592285</v>
      </c>
      <c r="AC146" s="103">
        <f t="shared" si="112"/>
        <v>663.062712686872</v>
      </c>
      <c r="AD146" s="103">
        <f t="shared" si="113"/>
        <v>671.9046230910616</v>
      </c>
      <c r="AE146" s="51">
        <f t="shared" si="114"/>
        <v>8.736092362419269</v>
      </c>
      <c r="AF146" s="52">
        <f t="shared" si="115"/>
        <v>8.617752108417774</v>
      </c>
      <c r="AG146" s="52">
        <f t="shared" si="116"/>
        <v>8.717257269679049</v>
      </c>
      <c r="AH146" s="52">
        <f t="shared" si="117"/>
        <v>9.034153245924616</v>
      </c>
      <c r="AI146" s="53">
        <f t="shared" si="118"/>
        <v>9.567080059077536</v>
      </c>
    </row>
    <row r="147" spans="1:35" ht="16.5">
      <c r="A147" s="97">
        <v>36</v>
      </c>
      <c r="B147" s="4">
        <v>0.308070324267387</v>
      </c>
      <c r="C147" s="11">
        <v>112.29085869096748</v>
      </c>
      <c r="D147" s="5">
        <v>-2.8086803817797765</v>
      </c>
      <c r="E147" s="41">
        <f t="shared" si="95"/>
        <v>2.8255252275796097</v>
      </c>
      <c r="F147" s="143">
        <f t="shared" si="94"/>
        <v>0.0513450540445645</v>
      </c>
      <c r="G147" s="58">
        <f t="shared" si="119"/>
        <v>18.715143115161247</v>
      </c>
      <c r="H147" s="60">
        <f t="shared" si="120"/>
        <v>0.4681133969632961</v>
      </c>
      <c r="I147" s="60">
        <f t="shared" si="121"/>
        <v>0.47092087126326826</v>
      </c>
      <c r="J147" s="41">
        <f t="shared" si="96"/>
        <v>2.8255252275796097</v>
      </c>
      <c r="K147" s="18">
        <f t="shared" si="97"/>
        <v>1.102817865306369</v>
      </c>
      <c r="L147" s="18">
        <f t="shared" si="98"/>
        <v>10.623907029722025</v>
      </c>
      <c r="M147" s="15">
        <f t="shared" si="99"/>
        <v>2.6621360050182394</v>
      </c>
      <c r="N147" s="18">
        <f t="shared" si="100"/>
        <v>204.7841370769264</v>
      </c>
      <c r="O147" s="18">
        <f t="shared" si="101"/>
        <v>678.0472130846371</v>
      </c>
      <c r="P147" s="11">
        <f t="shared" si="102"/>
        <v>9.965747660056412</v>
      </c>
      <c r="Q147" s="83">
        <f t="shared" si="103"/>
        <v>907.1859587216666</v>
      </c>
      <c r="R147" s="113">
        <f t="shared" si="122"/>
        <v>1.9739953092736178E-05</v>
      </c>
      <c r="S147" s="62">
        <f>Q147*K$33</f>
        <v>0.017907808271554596</v>
      </c>
      <c r="T147" s="24"/>
      <c r="U147" s="54">
        <f t="shared" si="104"/>
        <v>2.8340599078532684</v>
      </c>
      <c r="V147" s="55">
        <f t="shared" si="105"/>
        <v>2.8089007005605233</v>
      </c>
      <c r="W147" s="55">
        <f t="shared" si="106"/>
        <v>2.8255252275796097</v>
      </c>
      <c r="X147" s="55">
        <f t="shared" si="107"/>
        <v>2.8832108073360665</v>
      </c>
      <c r="Y147" s="56">
        <f t="shared" si="108"/>
        <v>2.9795735247114585</v>
      </c>
      <c r="Z147" s="103">
        <f t="shared" si="109"/>
        <v>674.9800752034893</v>
      </c>
      <c r="AA147" s="103">
        <f t="shared" si="110"/>
        <v>672.4999834021271</v>
      </c>
      <c r="AB147" s="103">
        <f t="shared" si="111"/>
        <v>674.1414447061312</v>
      </c>
      <c r="AC147" s="103">
        <f t="shared" si="112"/>
        <v>679.7563059878124</v>
      </c>
      <c r="AD147" s="103">
        <f t="shared" si="113"/>
        <v>688.8582561236253</v>
      </c>
      <c r="AE147" s="51">
        <f t="shared" si="114"/>
        <v>9.760332625552993</v>
      </c>
      <c r="AF147" s="52">
        <f t="shared" si="115"/>
        <v>9.604162464118037</v>
      </c>
      <c r="AG147" s="52">
        <f t="shared" si="116"/>
        <v>9.707215920016434</v>
      </c>
      <c r="AH147" s="52">
        <f t="shared" si="117"/>
        <v>10.069019020770956</v>
      </c>
      <c r="AI147" s="53">
        <f t="shared" si="118"/>
        <v>10.68800826982364</v>
      </c>
    </row>
    <row r="148" spans="1:35" ht="16.5">
      <c r="A148" s="97">
        <v>37</v>
      </c>
      <c r="B148" s="4">
        <v>0.31808362737256246</v>
      </c>
      <c r="C148" s="11">
        <v>117.22272398190874</v>
      </c>
      <c r="D148" s="5">
        <v>-3.044218600350763</v>
      </c>
      <c r="E148" s="41">
        <f t="shared" si="95"/>
        <v>3.0607914141156445</v>
      </c>
      <c r="F148" s="143">
        <f t="shared" si="94"/>
        <v>0.053013937895427084</v>
      </c>
      <c r="G148" s="58">
        <f t="shared" si="119"/>
        <v>19.537120663651457</v>
      </c>
      <c r="H148" s="60">
        <f t="shared" si="120"/>
        <v>0.5073697667251272</v>
      </c>
      <c r="I148" s="60">
        <f t="shared" si="121"/>
        <v>0.5101319023526074</v>
      </c>
      <c r="J148" s="41">
        <f t="shared" si="96"/>
        <v>3.0607914141156445</v>
      </c>
      <c r="K148" s="18">
        <f t="shared" si="97"/>
        <v>1.1756733999932767</v>
      </c>
      <c r="L148" s="18">
        <f t="shared" si="98"/>
        <v>11.411618489927466</v>
      </c>
      <c r="M148" s="15">
        <f t="shared" si="99"/>
        <v>3.127355614307009</v>
      </c>
      <c r="N148" s="18">
        <f t="shared" si="100"/>
        <v>235.2988833708863</v>
      </c>
      <c r="O148" s="18">
        <f t="shared" si="101"/>
        <v>699.8443085842035</v>
      </c>
      <c r="P148" s="11">
        <f t="shared" si="102"/>
        <v>11.503455361458057</v>
      </c>
      <c r="Q148" s="83">
        <f t="shared" si="103"/>
        <v>962.3612948207756</v>
      </c>
      <c r="R148" s="113">
        <f t="shared" si="122"/>
        <v>1.9739953092736178E-05</v>
      </c>
      <c r="S148" s="62">
        <f>Q148*K$33</f>
        <v>0.018996966818026963</v>
      </c>
      <c r="T148" s="24"/>
      <c r="U148" s="54">
        <f t="shared" si="104"/>
        <v>3.0701993922593016</v>
      </c>
      <c r="V148" s="55">
        <f t="shared" si="105"/>
        <v>3.0444845818783093</v>
      </c>
      <c r="W148" s="55">
        <f t="shared" si="106"/>
        <v>3.0607914141156445</v>
      </c>
      <c r="X148" s="55">
        <f t="shared" si="107"/>
        <v>3.1184607489140053</v>
      </c>
      <c r="Y148" s="56">
        <f t="shared" si="108"/>
        <v>3.2152677111983223</v>
      </c>
      <c r="Z148" s="103">
        <f t="shared" si="109"/>
        <v>697.105145303848</v>
      </c>
      <c r="AA148" s="103">
        <f t="shared" si="110"/>
        <v>694.7957410528298</v>
      </c>
      <c r="AB148" s="103">
        <f t="shared" si="111"/>
        <v>696.2630354236068</v>
      </c>
      <c r="AC148" s="103">
        <f t="shared" si="112"/>
        <v>701.3742972331046</v>
      </c>
      <c r="AD148" s="103">
        <f t="shared" si="113"/>
        <v>709.6833239076285</v>
      </c>
      <c r="AE148" s="51">
        <f t="shared" si="114"/>
        <v>11.286817781496756</v>
      </c>
      <c r="AF148" s="52">
        <f t="shared" si="115"/>
        <v>11.115265330314635</v>
      </c>
      <c r="AG148" s="52">
        <f t="shared" si="116"/>
        <v>11.223902958718105</v>
      </c>
      <c r="AH148" s="52">
        <f t="shared" si="117"/>
        <v>11.612298368089302</v>
      </c>
      <c r="AI148" s="53">
        <f t="shared" si="118"/>
        <v>12.27899236867148</v>
      </c>
    </row>
    <row r="149" spans="1:35" ht="16.5">
      <c r="A149" s="97">
        <v>38</v>
      </c>
      <c r="B149" s="4">
        <v>0.32961318487580193</v>
      </c>
      <c r="C149" s="11">
        <v>117.48736335323522</v>
      </c>
      <c r="D149" s="5">
        <v>-3.2771344921917653</v>
      </c>
      <c r="E149" s="41">
        <f t="shared" si="95"/>
        <v>3.2936689772284264</v>
      </c>
      <c r="F149" s="143">
        <f t="shared" si="94"/>
        <v>0.05493553081263366</v>
      </c>
      <c r="G149" s="58">
        <f t="shared" si="119"/>
        <v>19.581227225539205</v>
      </c>
      <c r="H149" s="60">
        <f t="shared" si="120"/>
        <v>0.5461890820319609</v>
      </c>
      <c r="I149" s="60">
        <f t="shared" si="121"/>
        <v>0.5489448295380711</v>
      </c>
      <c r="J149" s="41">
        <f t="shared" si="96"/>
        <v>3.2936689772284264</v>
      </c>
      <c r="K149" s="18">
        <f t="shared" si="97"/>
        <v>1.2624471688836418</v>
      </c>
      <c r="L149" s="18">
        <f t="shared" si="98"/>
        <v>11.980404601881425</v>
      </c>
      <c r="M149" s="15">
        <f t="shared" si="99"/>
        <v>3.624216453499379</v>
      </c>
      <c r="N149" s="18">
        <f t="shared" si="100"/>
        <v>266.9743444519469</v>
      </c>
      <c r="O149" s="18">
        <f t="shared" si="101"/>
        <v>719.1988561396213</v>
      </c>
      <c r="P149" s="11">
        <f t="shared" si="102"/>
        <v>13.111401477967494</v>
      </c>
      <c r="Q149" s="83">
        <f t="shared" si="103"/>
        <v>1016.1516702938002</v>
      </c>
      <c r="R149" s="113">
        <f t="shared" si="122"/>
        <v>1.9739953092736178E-05</v>
      </c>
      <c r="S149" s="62">
        <f>Q149*K$33</f>
        <v>0.020058786306705132</v>
      </c>
      <c r="T149" s="24"/>
      <c r="U149" s="54">
        <f t="shared" si="104"/>
        <v>3.300100783103586</v>
      </c>
      <c r="V149" s="55">
        <f t="shared" si="105"/>
        <v>3.2772674653532907</v>
      </c>
      <c r="W149" s="55">
        <f t="shared" si="106"/>
        <v>3.2936689772284264</v>
      </c>
      <c r="X149" s="55">
        <f t="shared" si="107"/>
        <v>3.3487288715156094</v>
      </c>
      <c r="Y149" s="56">
        <f t="shared" si="108"/>
        <v>3.440591694688423</v>
      </c>
      <c r="Z149" s="103">
        <f t="shared" si="109"/>
        <v>716.6878421749883</v>
      </c>
      <c r="AA149" s="103">
        <f t="shared" si="110"/>
        <v>714.8278208835803</v>
      </c>
      <c r="AB149" s="103">
        <f t="shared" si="111"/>
        <v>716.1657810992177</v>
      </c>
      <c r="AC149" s="103">
        <f t="shared" si="112"/>
        <v>720.5873333435279</v>
      </c>
      <c r="AD149" s="103">
        <f t="shared" si="113"/>
        <v>727.7255031967919</v>
      </c>
      <c r="AE149" s="51">
        <f t="shared" si="114"/>
        <v>12.87838323562827</v>
      </c>
      <c r="AF149" s="52">
        <f t="shared" si="115"/>
        <v>12.715660979931176</v>
      </c>
      <c r="AG149" s="52">
        <f t="shared" si="116"/>
        <v>12.8324430171995</v>
      </c>
      <c r="AH149" s="52">
        <f t="shared" si="117"/>
        <v>13.22835128311921</v>
      </c>
      <c r="AI149" s="53">
        <f t="shared" si="118"/>
        <v>13.90216887395931</v>
      </c>
    </row>
    <row r="150" spans="1:35" ht="16.5">
      <c r="A150" s="97">
        <v>39</v>
      </c>
      <c r="B150" s="4">
        <v>0.34668840356024333</v>
      </c>
      <c r="C150" s="11">
        <v>113.34459376401105</v>
      </c>
      <c r="D150" s="5">
        <v>-3.5029574480190733</v>
      </c>
      <c r="E150" s="41">
        <f t="shared" si="95"/>
        <v>3.5200715520846235</v>
      </c>
      <c r="F150" s="143">
        <f t="shared" si="94"/>
        <v>0.05778140059337389</v>
      </c>
      <c r="G150" s="58">
        <f t="shared" si="119"/>
        <v>18.890765627335178</v>
      </c>
      <c r="H150" s="60">
        <f t="shared" si="120"/>
        <v>0.5838262413365123</v>
      </c>
      <c r="I150" s="60">
        <f t="shared" si="121"/>
        <v>0.5866785920141039</v>
      </c>
      <c r="J150" s="41">
        <f t="shared" si="96"/>
        <v>3.5200715520846235</v>
      </c>
      <c r="K150" s="18">
        <f t="shared" si="97"/>
        <v>1.396634261541649</v>
      </c>
      <c r="L150" s="18">
        <f t="shared" si="98"/>
        <v>12.557702356771557</v>
      </c>
      <c r="M150" s="15">
        <f t="shared" si="99"/>
        <v>4.1409055160937465</v>
      </c>
      <c r="N150" s="18">
        <f t="shared" si="100"/>
        <v>299.0929846639952</v>
      </c>
      <c r="O150" s="18">
        <f t="shared" si="101"/>
        <v>736.0461803684095</v>
      </c>
      <c r="P150" s="11">
        <f t="shared" si="102"/>
        <v>14.756723603953228</v>
      </c>
      <c r="Q150" s="83">
        <f t="shared" si="103"/>
        <v>1067.991130770765</v>
      </c>
      <c r="R150" s="113">
        <f t="shared" si="122"/>
        <v>1.9739953092736178E-05</v>
      </c>
      <c r="S150" s="62">
        <f>Q150*K$33</f>
        <v>0.021082094824873172</v>
      </c>
      <c r="T150" s="24"/>
      <c r="U150" s="54">
        <f t="shared" si="104"/>
        <v>3.5200289033308496</v>
      </c>
      <c r="V150" s="55">
        <f t="shared" si="105"/>
        <v>3.5029574547186892</v>
      </c>
      <c r="W150" s="55">
        <f t="shared" si="106"/>
        <v>3.5200715520846235</v>
      </c>
      <c r="X150" s="55">
        <f t="shared" si="107"/>
        <v>3.570879707713944</v>
      </c>
      <c r="Y150" s="56">
        <f t="shared" si="108"/>
        <v>3.653976654970931</v>
      </c>
      <c r="Z150" s="103">
        <f t="shared" si="109"/>
        <v>733.6589776120588</v>
      </c>
      <c r="AA150" s="103">
        <f t="shared" si="110"/>
        <v>732.4024760004452</v>
      </c>
      <c r="AB150" s="103">
        <f t="shared" si="111"/>
        <v>733.6621039223512</v>
      </c>
      <c r="AC150" s="103">
        <f t="shared" si="112"/>
        <v>737.341493319451</v>
      </c>
      <c r="AD150" s="103">
        <f t="shared" si="113"/>
        <v>743.1658509877419</v>
      </c>
      <c r="AE150" s="51">
        <f t="shared" si="114"/>
        <v>14.498230933550934</v>
      </c>
      <c r="AF150" s="52">
        <f t="shared" si="115"/>
        <v>14.369086848546786</v>
      </c>
      <c r="AG150" s="52">
        <f t="shared" si="116"/>
        <v>14.498554285871416</v>
      </c>
      <c r="AH150" s="52">
        <f t="shared" si="117"/>
        <v>14.886310902105675</v>
      </c>
      <c r="AI150" s="53">
        <f t="shared" si="118"/>
        <v>15.531435049691323</v>
      </c>
    </row>
    <row r="151" spans="1:35" ht="16.5">
      <c r="A151" s="97">
        <v>40</v>
      </c>
      <c r="B151" s="4">
        <v>0.3614320987577031</v>
      </c>
      <c r="C151" s="11">
        <v>104.86769208164397</v>
      </c>
      <c r="D151" s="5">
        <v>-3.738026888900708</v>
      </c>
      <c r="E151" s="41">
        <f t="shared" si="95"/>
        <v>3.755459783323089</v>
      </c>
      <c r="F151" s="143">
        <f t="shared" si="94"/>
        <v>0.06023868312628385</v>
      </c>
      <c r="G151" s="58">
        <f t="shared" si="119"/>
        <v>17.477948680273997</v>
      </c>
      <c r="H151" s="60">
        <f t="shared" si="120"/>
        <v>0.6230044814834512</v>
      </c>
      <c r="I151" s="60">
        <f t="shared" si="121"/>
        <v>0.6259099638871815</v>
      </c>
      <c r="J151" s="41">
        <f t="shared" si="96"/>
        <v>3.7554597833230887</v>
      </c>
      <c r="K151" s="18">
        <f t="shared" si="97"/>
        <v>1.5179501195814264</v>
      </c>
      <c r="L151" s="18">
        <f t="shared" si="98"/>
        <v>12.796633830611809</v>
      </c>
      <c r="M151" s="15">
        <f t="shared" si="99"/>
        <v>4.715312061472833</v>
      </c>
      <c r="N151" s="18">
        <f t="shared" si="100"/>
        <v>333.7945320317414</v>
      </c>
      <c r="O151" s="18">
        <f t="shared" si="101"/>
        <v>751.658432328463</v>
      </c>
      <c r="P151" s="11">
        <f t="shared" si="102"/>
        <v>16.55758733921673</v>
      </c>
      <c r="Q151" s="83">
        <f t="shared" si="103"/>
        <v>1121.0404477110874</v>
      </c>
      <c r="R151" s="113">
        <f t="shared" si="122"/>
        <v>1.9739953092736178E-05</v>
      </c>
      <c r="S151" s="62">
        <f>Q151*K$33</f>
        <v>0.02212928585287683</v>
      </c>
      <c r="T151" s="24"/>
      <c r="U151" s="54">
        <f t="shared" si="104"/>
        <v>3.748475670627787</v>
      </c>
      <c r="V151" s="55">
        <f t="shared" si="105"/>
        <v>3.7382503375877305</v>
      </c>
      <c r="W151" s="55">
        <f t="shared" si="106"/>
        <v>3.7554597833230887</v>
      </c>
      <c r="X151" s="55">
        <f t="shared" si="107"/>
        <v>3.799731259751855</v>
      </c>
      <c r="Y151" s="56">
        <f t="shared" si="108"/>
        <v>3.870136169827843</v>
      </c>
      <c r="Z151" s="103">
        <f t="shared" si="109"/>
        <v>749.4994397556019</v>
      </c>
      <c r="AA151" s="103">
        <f t="shared" si="110"/>
        <v>748.828940528918</v>
      </c>
      <c r="AB151" s="103">
        <f t="shared" si="111"/>
        <v>749.9553404496673</v>
      </c>
      <c r="AC151" s="103">
        <f t="shared" si="112"/>
        <v>752.8063242136064</v>
      </c>
      <c r="AD151" s="103">
        <f t="shared" si="113"/>
        <v>757.2021166945219</v>
      </c>
      <c r="AE151" s="51">
        <f t="shared" si="114"/>
        <v>16.281589699002698</v>
      </c>
      <c r="AF151" s="52">
        <f t="shared" si="115"/>
        <v>16.199570934789598</v>
      </c>
      <c r="AG151" s="52">
        <f t="shared" si="116"/>
        <v>16.337728444257188</v>
      </c>
      <c r="AH151" s="52">
        <f t="shared" si="117"/>
        <v>16.695817759664713</v>
      </c>
      <c r="AI151" s="53">
        <f t="shared" si="118"/>
        <v>17.273229858369447</v>
      </c>
    </row>
    <row r="152" spans="1:35" ht="16.5">
      <c r="A152" s="97">
        <v>41</v>
      </c>
      <c r="B152" s="4">
        <v>0.37840688067308115</v>
      </c>
      <c r="C152" s="11">
        <v>92.11191254384362</v>
      </c>
      <c r="D152" s="5">
        <v>-3.9803454353556824</v>
      </c>
      <c r="E152" s="41">
        <f t="shared" si="95"/>
        <v>3.9982923294948742</v>
      </c>
      <c r="F152" s="143">
        <f t="shared" si="94"/>
        <v>0.06306781344551353</v>
      </c>
      <c r="G152" s="58">
        <f t="shared" si="119"/>
        <v>15.351985423973934</v>
      </c>
      <c r="H152" s="60">
        <f t="shared" si="120"/>
        <v>0.6633909058926137</v>
      </c>
      <c r="I152" s="60">
        <f t="shared" si="121"/>
        <v>0.6663820549158124</v>
      </c>
      <c r="J152" s="41">
        <f t="shared" si="96"/>
        <v>3.9982923294948747</v>
      </c>
      <c r="K152" s="18">
        <f t="shared" si="97"/>
        <v>1.6638804191030014</v>
      </c>
      <c r="L152" s="18">
        <f t="shared" si="98"/>
        <v>13.001445715455898</v>
      </c>
      <c r="M152" s="15">
        <f t="shared" si="99"/>
        <v>5.346469895958093</v>
      </c>
      <c r="N152" s="18">
        <f t="shared" si="100"/>
        <v>370.9152722584634</v>
      </c>
      <c r="O152" s="18">
        <f t="shared" si="101"/>
        <v>765.8490440461319</v>
      </c>
      <c r="P152" s="11">
        <f t="shared" si="102"/>
        <v>18.51813691851725</v>
      </c>
      <c r="Q152" s="83">
        <f t="shared" si="103"/>
        <v>1175.2942492536297</v>
      </c>
      <c r="R152" s="113">
        <f t="shared" si="122"/>
        <v>1.8595322042676323E-05</v>
      </c>
      <c r="S152" s="62">
        <f>Q152*K$33*(A153-A151)/2</f>
        <v>0.02185497505977674</v>
      </c>
      <c r="T152" s="24"/>
      <c r="U152" s="54">
        <f t="shared" si="104"/>
        <v>3.984629770301268</v>
      </c>
      <c r="V152" s="55">
        <f t="shared" si="105"/>
        <v>3.9815232779403895</v>
      </c>
      <c r="W152" s="55">
        <f t="shared" si="106"/>
        <v>3.9982923294948747</v>
      </c>
      <c r="X152" s="55">
        <f t="shared" si="107"/>
        <v>4.034689111235242</v>
      </c>
      <c r="Y152" s="56">
        <f t="shared" si="108"/>
        <v>4.090189681353325</v>
      </c>
      <c r="Z152" s="103">
        <f t="shared" si="109"/>
        <v>763.9900657379332</v>
      </c>
      <c r="AA152" s="103">
        <f t="shared" si="110"/>
        <v>763.8117656583998</v>
      </c>
      <c r="AB152" s="103">
        <f t="shared" si="111"/>
        <v>764.7703610724067</v>
      </c>
      <c r="AC152" s="103">
        <f t="shared" si="112"/>
        <v>766.8182222849224</v>
      </c>
      <c r="AD152" s="103">
        <f t="shared" si="113"/>
        <v>769.8548054769976</v>
      </c>
      <c r="AE152" s="51">
        <f t="shared" si="114"/>
        <v>18.233053023067857</v>
      </c>
      <c r="AF152" s="52">
        <f t="shared" si="115"/>
        <v>18.20667025485393</v>
      </c>
      <c r="AG152" s="52">
        <f t="shared" si="116"/>
        <v>18.349311577126308</v>
      </c>
      <c r="AH152" s="52">
        <f t="shared" si="117"/>
        <v>18.6608144606447</v>
      </c>
      <c r="AI152" s="53">
        <f t="shared" si="118"/>
        <v>19.140835276893462</v>
      </c>
    </row>
    <row r="153" spans="1:35" ht="16.5">
      <c r="A153" s="114">
        <v>41.8840289999999</v>
      </c>
      <c r="B153" s="105">
        <v>0.39775411535406313</v>
      </c>
      <c r="C153" s="37">
        <v>75.17589265268103</v>
      </c>
      <c r="D153" s="38">
        <v>-4.1237543798269485</v>
      </c>
      <c r="E153" s="42">
        <f t="shared" si="95"/>
        <v>4.1428925307595215</v>
      </c>
      <c r="F153" s="144">
        <f t="shared" si="94"/>
        <v>0.06629235255901052</v>
      </c>
      <c r="G153" s="37">
        <f t="shared" si="119"/>
        <v>12.529315442113505</v>
      </c>
      <c r="H153" s="105">
        <f t="shared" si="120"/>
        <v>0.6872923966378248</v>
      </c>
      <c r="I153" s="105">
        <f t="shared" si="121"/>
        <v>0.6904820884599202</v>
      </c>
      <c r="J153" s="42">
        <f t="shared" si="96"/>
        <v>4.1428925307595215</v>
      </c>
      <c r="K153" s="112">
        <f t="shared" si="97"/>
        <v>1.8383721198899863</v>
      </c>
      <c r="L153" s="112">
        <f t="shared" si="98"/>
        <v>13.295521540063119</v>
      </c>
      <c r="M153" s="106">
        <f t="shared" si="99"/>
        <v>5.738669019121588</v>
      </c>
      <c r="N153" s="112">
        <f t="shared" si="100"/>
        <v>393.627198590818</v>
      </c>
      <c r="O153" s="112">
        <f t="shared" si="101"/>
        <v>773.2766124354343</v>
      </c>
      <c r="P153" s="37">
        <f t="shared" si="102"/>
        <v>19.71443179979905</v>
      </c>
      <c r="Q153" s="84">
        <f t="shared" si="103"/>
        <v>1207.490805505126</v>
      </c>
      <c r="R153" s="107">
        <f>K$33*(A153-A152)/2</f>
        <v>8.725345496308236E-06</v>
      </c>
      <c r="S153" s="115">
        <f>Q153*K$33*(A153-A152)/2</f>
        <v>0.010535774461647754</v>
      </c>
      <c r="T153" s="116"/>
      <c r="U153" s="117">
        <f t="shared" si="104"/>
        <v>4.1242180497491105</v>
      </c>
      <c r="V153" s="118">
        <f t="shared" si="105"/>
        <v>4.127173312707838</v>
      </c>
      <c r="W153" s="118">
        <f t="shared" si="106"/>
        <v>4.1428925307595215</v>
      </c>
      <c r="X153" s="118">
        <f t="shared" si="107"/>
        <v>4.171231404125414</v>
      </c>
      <c r="Y153" s="119">
        <f t="shared" si="108"/>
        <v>4.211935216636755</v>
      </c>
      <c r="Z153" s="120">
        <f t="shared" si="109"/>
        <v>771.6652331529654</v>
      </c>
      <c r="AA153" s="120">
        <f t="shared" si="110"/>
        <v>771.8206237298978</v>
      </c>
      <c r="AB153" s="120">
        <f t="shared" si="111"/>
        <v>772.6422183065474</v>
      </c>
      <c r="AC153" s="120">
        <f t="shared" si="112"/>
        <v>774.1024189019862</v>
      </c>
      <c r="AD153" s="120">
        <f t="shared" si="113"/>
        <v>776.1525680857748</v>
      </c>
      <c r="AE153" s="121">
        <f t="shared" si="114"/>
        <v>19.438141523937094</v>
      </c>
      <c r="AF153" s="122">
        <f t="shared" si="115"/>
        <v>19.464069213906853</v>
      </c>
      <c r="AG153" s="122">
        <f t="shared" si="116"/>
        <v>19.602268913205087</v>
      </c>
      <c r="AH153" s="122">
        <f t="shared" si="117"/>
        <v>19.85264598246914</v>
      </c>
      <c r="AI153" s="123">
        <f t="shared" si="118"/>
        <v>20.215033365477083</v>
      </c>
    </row>
    <row r="154" spans="2:19" ht="7.5" customHeight="1">
      <c r="B154" s="4"/>
      <c r="E154" s="27"/>
      <c r="G154" s="27"/>
      <c r="H154" s="27"/>
      <c r="I154" s="27"/>
      <c r="J154" s="27"/>
      <c r="L154" s="27"/>
      <c r="M154" s="27"/>
      <c r="N154" s="18"/>
      <c r="O154" s="27"/>
      <c r="P154" s="27"/>
      <c r="S154" s="2"/>
    </row>
    <row r="155" spans="2:19" ht="16.5">
      <c r="B155" s="4"/>
      <c r="E155" s="27"/>
      <c r="G155" s="27"/>
      <c r="H155" s="27"/>
      <c r="I155" s="27"/>
      <c r="J155" s="66" t="s">
        <v>135</v>
      </c>
      <c r="K155" s="18">
        <f aca="true" t="shared" si="123" ref="K155:Q155">AVERAGE(K42:K153)</f>
        <v>54.440016961535854</v>
      </c>
      <c r="L155" s="18">
        <f t="shared" si="123"/>
        <v>361.5977726937209</v>
      </c>
      <c r="M155" s="18">
        <f t="shared" si="123"/>
        <v>3.672878230049502</v>
      </c>
      <c r="N155" s="18">
        <f t="shared" si="123"/>
        <v>349.1303008488038</v>
      </c>
      <c r="O155" s="18">
        <f t="shared" si="123"/>
        <v>710.3474241152855</v>
      </c>
      <c r="P155" s="18">
        <f t="shared" si="123"/>
        <v>18.823890382649402</v>
      </c>
      <c r="Q155" s="18">
        <f t="shared" si="123"/>
        <v>1498.0122832320449</v>
      </c>
      <c r="S155" s="24"/>
    </row>
    <row r="156" spans="2:19" ht="16.5">
      <c r="B156" s="4"/>
      <c r="E156" s="27"/>
      <c r="G156" s="27"/>
      <c r="H156" s="27"/>
      <c r="I156" s="27"/>
      <c r="J156" s="10" t="s">
        <v>139</v>
      </c>
      <c r="K156" s="25">
        <f aca="true" t="shared" si="124" ref="K156:Q156">K155/$Q$155</f>
        <v>0.0363415023834641</v>
      </c>
      <c r="L156" s="25">
        <f t="shared" si="124"/>
        <v>0.2413850518725745</v>
      </c>
      <c r="M156" s="25">
        <f t="shared" si="124"/>
        <v>0.0024518345217604378</v>
      </c>
      <c r="N156" s="25">
        <f t="shared" si="124"/>
        <v>0.23306237522668088</v>
      </c>
      <c r="O156" s="25">
        <f t="shared" si="124"/>
        <v>0.4741933240912227</v>
      </c>
      <c r="P156" s="25">
        <f t="shared" si="124"/>
        <v>0.012565911904297481</v>
      </c>
      <c r="Q156" s="25">
        <f t="shared" si="124"/>
        <v>1</v>
      </c>
      <c r="R156" s="25"/>
      <c r="S156" s="2"/>
    </row>
    <row r="157" spans="2:19" ht="7.5" customHeight="1">
      <c r="B157" s="4"/>
      <c r="E157" s="27"/>
      <c r="G157" s="27"/>
      <c r="H157" s="28"/>
      <c r="I157" s="28"/>
      <c r="J157" s="27"/>
      <c r="L157" s="27"/>
      <c r="M157" s="27"/>
      <c r="N157" s="27"/>
      <c r="O157" s="27"/>
      <c r="P157" s="27"/>
      <c r="S157"/>
    </row>
    <row r="158" spans="2:30" ht="16.5">
      <c r="B158" s="4"/>
      <c r="E158" s="27"/>
      <c r="G158" s="27"/>
      <c r="H158" s="28"/>
      <c r="I158" s="28"/>
      <c r="J158" s="28"/>
      <c r="L158" s="27"/>
      <c r="M158" s="27"/>
      <c r="N158" s="27"/>
      <c r="O158" s="27"/>
      <c r="P158" s="27" t="s">
        <v>40</v>
      </c>
      <c r="Q158" s="18">
        <f>MAX(Q42:Q104)</f>
        <v>2384.593757984192</v>
      </c>
      <c r="S158" s="15"/>
      <c r="T158"/>
      <c r="AD158" s="26"/>
    </row>
    <row r="159" spans="2:77" ht="7.5" customHeight="1">
      <c r="B159" s="4"/>
      <c r="E159" s="27"/>
      <c r="G159" s="27"/>
      <c r="H159" s="28"/>
      <c r="I159" s="28"/>
      <c r="J159" s="27"/>
      <c r="L159" s="27"/>
      <c r="M159" s="27"/>
      <c r="N159" s="27"/>
      <c r="O159" s="27"/>
      <c r="P159" s="27"/>
      <c r="S159"/>
      <c r="BY159"/>
    </row>
    <row r="160" spans="5:19" ht="16.5">
      <c r="E160" s="27"/>
      <c r="G160" s="27"/>
      <c r="H160" s="28"/>
      <c r="I160" s="28"/>
      <c r="J160" s="66" t="s">
        <v>140</v>
      </c>
      <c r="K160" s="4">
        <f aca="true" t="shared" si="125" ref="K160:Q160">K42*$R42+K43*$R43+SUM(K44:K103)*$R103+K104*$R104+K105*$R105+K106*$R106+K107*$R107+SUM(K108:K114)*$R114+K115*$R115+K116*$R116+K117*$R117+K118*$R118+SUM(K119:K142)*$R142+K143*$R143+K144*$R144+K145*$R145+K146*$R146+SUM(K147:K151)*$R151+K152*$R152+K153*$R153</f>
        <v>0.09098068935449173</v>
      </c>
      <c r="L160" s="4">
        <f t="shared" si="125"/>
        <v>0.605693631247353</v>
      </c>
      <c r="M160" s="4">
        <f t="shared" si="125"/>
        <v>0.0059546025815414025</v>
      </c>
      <c r="N160" s="4">
        <f t="shared" si="125"/>
        <v>0.5749440939264612</v>
      </c>
      <c r="O160" s="4">
        <f t="shared" si="125"/>
        <v>1.2258620925842973</v>
      </c>
      <c r="P160" s="4">
        <f t="shared" si="125"/>
        <v>0.031047286079260324</v>
      </c>
      <c r="Q160" s="4">
        <f t="shared" si="125"/>
        <v>2.534482395773404</v>
      </c>
      <c r="R160" s="4" t="s">
        <v>149</v>
      </c>
      <c r="S160" s="138">
        <f>SUM(S42:S153)</f>
        <v>2.534482395773405</v>
      </c>
    </row>
    <row r="161" spans="5:19" ht="16.5">
      <c r="E161" s="27"/>
      <c r="G161" s="27"/>
      <c r="H161" s="28"/>
      <c r="I161" s="28"/>
      <c r="J161" s="10" t="s">
        <v>138</v>
      </c>
      <c r="K161" s="25">
        <f aca="true" t="shared" si="126" ref="K161:Q161">K160/$Q160</f>
        <v>0.035897147877694664</v>
      </c>
      <c r="L161" s="25">
        <f t="shared" si="126"/>
        <v>0.23898119484176727</v>
      </c>
      <c r="M161" s="25">
        <f t="shared" si="126"/>
        <v>0.002349435368527916</v>
      </c>
      <c r="N161" s="25">
        <f t="shared" si="126"/>
        <v>0.2268487225972684</v>
      </c>
      <c r="O161" s="25">
        <f t="shared" si="126"/>
        <v>0.48367354795148315</v>
      </c>
      <c r="P161" s="25">
        <f t="shared" si="126"/>
        <v>0.01224995136325899</v>
      </c>
      <c r="Q161" s="25">
        <f t="shared" si="126"/>
        <v>1</v>
      </c>
      <c r="S161"/>
    </row>
    <row r="162" spans="5:18" ht="16.5">
      <c r="E162" s="27"/>
      <c r="G162" s="27"/>
      <c r="H162" s="28"/>
      <c r="I162" s="28"/>
      <c r="J162" s="27"/>
      <c r="L162" s="27"/>
      <c r="M162" s="27"/>
      <c r="N162" s="27"/>
      <c r="O162" s="27"/>
      <c r="P162" s="2"/>
      <c r="Q162" s="31"/>
      <c r="R162" s="31"/>
    </row>
    <row r="163" spans="5:18" ht="16.5">
      <c r="E163" s="27"/>
      <c r="G163" s="27"/>
      <c r="H163" s="28"/>
      <c r="I163" s="28"/>
      <c r="J163" s="27"/>
      <c r="L163" s="27"/>
      <c r="M163" s="27"/>
      <c r="N163" s="27"/>
      <c r="O163" s="27"/>
      <c r="P163" s="2"/>
      <c r="Q163" s="31"/>
      <c r="R163" s="31"/>
    </row>
    <row r="164" spans="5:18" ht="16.5">
      <c r="E164" s="27"/>
      <c r="G164" s="27"/>
      <c r="H164" s="28"/>
      <c r="I164" s="28"/>
      <c r="J164" s="27"/>
      <c r="L164" s="27"/>
      <c r="M164" s="27"/>
      <c r="N164" s="27"/>
      <c r="O164" s="27"/>
      <c r="P164" s="2"/>
      <c r="Q164" s="31"/>
      <c r="R164" s="31"/>
    </row>
    <row r="165" spans="5:18" ht="16.5">
      <c r="E165" s="27"/>
      <c r="G165" s="27"/>
      <c r="H165" s="28"/>
      <c r="I165" s="28"/>
      <c r="J165" s="27"/>
      <c r="L165" s="27"/>
      <c r="M165" s="27"/>
      <c r="N165" s="27"/>
      <c r="O165" s="27"/>
      <c r="P165" s="2"/>
      <c r="Q165" s="31"/>
      <c r="R165" s="31"/>
    </row>
    <row r="166" spans="5:18" ht="16.5">
      <c r="E166" s="27"/>
      <c r="G166" s="27"/>
      <c r="H166" s="28"/>
      <c r="I166" s="28"/>
      <c r="J166" s="27"/>
      <c r="L166" s="27"/>
      <c r="M166" s="27"/>
      <c r="N166" s="27"/>
      <c r="O166" s="27"/>
      <c r="P166" s="2"/>
      <c r="Q166" s="31"/>
      <c r="R166" s="31"/>
    </row>
    <row r="167" spans="5:15" ht="16.5">
      <c r="E167" s="27"/>
      <c r="G167" s="27"/>
      <c r="H167" s="28"/>
      <c r="I167" s="28"/>
      <c r="J167" s="27"/>
      <c r="L167" s="27"/>
      <c r="M167" s="27"/>
      <c r="N167" s="27"/>
      <c r="O167" s="27"/>
    </row>
    <row r="168" spans="5:15" ht="16.5">
      <c r="E168" s="27"/>
      <c r="G168" s="27"/>
      <c r="H168" s="28"/>
      <c r="I168" s="28"/>
      <c r="J168" s="27"/>
      <c r="L168" s="27"/>
      <c r="M168" s="27"/>
      <c r="N168" s="27"/>
      <c r="O168" s="27"/>
    </row>
    <row r="169" spans="5:15" ht="16.5">
      <c r="E169" s="27"/>
      <c r="G169" s="27"/>
      <c r="H169" s="28"/>
      <c r="I169" s="28"/>
      <c r="J169" s="27"/>
      <c r="L169" s="27"/>
      <c r="M169" s="27"/>
      <c r="N169" s="27"/>
      <c r="O169" s="27"/>
    </row>
    <row r="170" spans="5:15" ht="16.5">
      <c r="E170" s="27"/>
      <c r="G170" s="27"/>
      <c r="H170" s="28"/>
      <c r="I170" s="28"/>
      <c r="J170" s="27"/>
      <c r="L170" s="27"/>
      <c r="M170" s="27"/>
      <c r="N170" s="27"/>
      <c r="O170" s="27"/>
    </row>
    <row r="171" spans="5:15" ht="16.5">
      <c r="E171" s="27"/>
      <c r="G171" s="27"/>
      <c r="H171" s="28"/>
      <c r="I171" s="28"/>
      <c r="J171" s="27"/>
      <c r="L171" s="27"/>
      <c r="M171" s="27"/>
      <c r="N171" s="27"/>
      <c r="O171" s="27"/>
    </row>
    <row r="172" spans="5:15" ht="16.5">
      <c r="E172" s="27"/>
      <c r="G172" s="27"/>
      <c r="H172" s="28"/>
      <c r="I172" s="28"/>
      <c r="J172" s="27"/>
      <c r="L172" s="27"/>
      <c r="M172" s="27"/>
      <c r="N172" s="27"/>
      <c r="O172" s="27"/>
    </row>
    <row r="173" spans="5:15" ht="16.5">
      <c r="E173" s="27"/>
      <c r="G173" s="27"/>
      <c r="H173" s="27"/>
      <c r="I173" s="27"/>
      <c r="J173" s="27"/>
      <c r="L173" s="27"/>
      <c r="M173" s="27"/>
      <c r="N173" s="27"/>
      <c r="O173" s="27"/>
    </row>
    <row r="174" spans="5:15" ht="16.5">
      <c r="E174" s="27"/>
      <c r="G174" s="27"/>
      <c r="H174" s="27"/>
      <c r="I174" s="27"/>
      <c r="J174" s="27"/>
      <c r="L174" s="27"/>
      <c r="M174" s="27"/>
      <c r="N174" s="27"/>
      <c r="O174" s="27"/>
    </row>
    <row r="175" spans="5:15" ht="16.5">
      <c r="E175" s="27"/>
      <c r="G175" s="27"/>
      <c r="H175" s="27"/>
      <c r="I175" s="27"/>
      <c r="J175" s="27"/>
      <c r="L175" s="27"/>
      <c r="M175" s="27"/>
      <c r="N175" s="27"/>
      <c r="O175" s="27"/>
    </row>
    <row r="176" spans="5:15" ht="16.5">
      <c r="E176" s="27"/>
      <c r="G176" s="27"/>
      <c r="H176" s="27"/>
      <c r="I176" s="27"/>
      <c r="J176" s="27"/>
      <c r="L176" s="27"/>
      <c r="M176" s="27"/>
      <c r="N176" s="27"/>
      <c r="O176" s="27"/>
    </row>
    <row r="177" spans="5:15" ht="16.5">
      <c r="E177" s="27"/>
      <c r="G177" s="27"/>
      <c r="H177" s="27"/>
      <c r="I177" s="27"/>
      <c r="J177" s="27"/>
      <c r="L177" s="27"/>
      <c r="M177" s="27"/>
      <c r="N177" s="27"/>
      <c r="O177" s="27"/>
    </row>
    <row r="178" spans="5:15" ht="16.5">
      <c r="E178" s="27"/>
      <c r="G178" s="27"/>
      <c r="H178" s="27"/>
      <c r="I178" s="27"/>
      <c r="J178" s="27"/>
      <c r="L178" s="27"/>
      <c r="M178" s="27"/>
      <c r="N178" s="27"/>
      <c r="O178" s="27"/>
    </row>
    <row r="179" spans="5:15" ht="16.5">
      <c r="E179" s="27"/>
      <c r="G179" s="27"/>
      <c r="H179" s="27"/>
      <c r="I179" s="27"/>
      <c r="J179" s="27"/>
      <c r="L179" s="27"/>
      <c r="M179" s="27"/>
      <c r="N179" s="27"/>
      <c r="O179" s="27"/>
    </row>
    <row r="180" spans="5:15" ht="16.5">
      <c r="E180" s="27"/>
      <c r="G180" s="27"/>
      <c r="H180" s="27"/>
      <c r="I180" s="27"/>
      <c r="J180" s="27"/>
      <c r="L180" s="27"/>
      <c r="M180" s="27"/>
      <c r="N180" s="27"/>
      <c r="O180" s="27"/>
    </row>
    <row r="181" spans="5:15" ht="16.5">
      <c r="E181" s="27"/>
      <c r="G181" s="27"/>
      <c r="H181" s="27"/>
      <c r="I181" s="27"/>
      <c r="J181" s="27"/>
      <c r="L181" s="27"/>
      <c r="M181" s="27"/>
      <c r="N181" s="27"/>
      <c r="O181" s="27"/>
    </row>
    <row r="182" spans="5:15" ht="16.5">
      <c r="E182" s="27"/>
      <c r="G182" s="27"/>
      <c r="H182" s="27"/>
      <c r="I182" s="27"/>
      <c r="J182" s="27"/>
      <c r="L182" s="27"/>
      <c r="M182" s="27"/>
      <c r="N182" s="27"/>
      <c r="O182" s="27"/>
    </row>
    <row r="183" spans="5:15" ht="16.5">
      <c r="E183" s="27"/>
      <c r="G183" s="27"/>
      <c r="H183" s="27"/>
      <c r="I183" s="27"/>
      <c r="J183" s="27"/>
      <c r="L183" s="27"/>
      <c r="M183" s="27"/>
      <c r="N183" s="27"/>
      <c r="O183" s="27"/>
    </row>
    <row r="184" spans="5:15" ht="16.5">
      <c r="E184" s="27"/>
      <c r="G184" s="27"/>
      <c r="H184" s="27"/>
      <c r="I184" s="27"/>
      <c r="J184" s="27"/>
      <c r="L184" s="27"/>
      <c r="M184" s="27"/>
      <c r="N184" s="27"/>
      <c r="O184" s="27"/>
    </row>
    <row r="185" spans="5:15" ht="16.5">
      <c r="E185" s="27"/>
      <c r="G185" s="27"/>
      <c r="H185" s="27"/>
      <c r="I185" s="27"/>
      <c r="J185" s="27"/>
      <c r="L185" s="27"/>
      <c r="M185" s="27"/>
      <c r="N185" s="27"/>
      <c r="O185" s="27"/>
    </row>
    <row r="186" spans="5:15" ht="16.5">
      <c r="E186" s="27"/>
      <c r="G186" s="27"/>
      <c r="H186" s="27"/>
      <c r="I186" s="27"/>
      <c r="J186" s="27"/>
      <c r="L186" s="27"/>
      <c r="M186" s="27"/>
      <c r="N186" s="27"/>
      <c r="O186" s="27"/>
    </row>
    <row r="187" spans="5:15" ht="16.5">
      <c r="E187" s="27"/>
      <c r="G187" s="27"/>
      <c r="H187" s="27"/>
      <c r="I187" s="27"/>
      <c r="J187" s="27"/>
      <c r="L187" s="27"/>
      <c r="M187" s="27"/>
      <c r="N187" s="27"/>
      <c r="O187" s="27"/>
    </row>
    <row r="188" spans="5:15" ht="16.5">
      <c r="E188" s="27"/>
      <c r="G188" s="27"/>
      <c r="H188" s="27"/>
      <c r="I188" s="27"/>
      <c r="J188" s="27"/>
      <c r="L188" s="27"/>
      <c r="M188" s="27"/>
      <c r="N188" s="27"/>
      <c r="O188" s="27"/>
    </row>
    <row r="189" spans="5:15" ht="16.5">
      <c r="E189" s="27"/>
      <c r="G189" s="27"/>
      <c r="H189" s="27"/>
      <c r="I189" s="27"/>
      <c r="J189" s="27"/>
      <c r="L189" s="27"/>
      <c r="M189" s="27"/>
      <c r="N189" s="27"/>
      <c r="O189" s="27"/>
    </row>
    <row r="190" spans="5:15" ht="16.5">
      <c r="E190" s="27"/>
      <c r="G190" s="27"/>
      <c r="H190" s="27"/>
      <c r="I190" s="27"/>
      <c r="J190" s="27"/>
      <c r="L190" s="27"/>
      <c r="M190" s="27"/>
      <c r="N190" s="27"/>
      <c r="O190" s="27"/>
    </row>
    <row r="191" spans="5:15" ht="16.5">
      <c r="E191" s="27"/>
      <c r="G191" s="27"/>
      <c r="H191" s="27"/>
      <c r="I191" s="27"/>
      <c r="J191" s="27"/>
      <c r="L191" s="27"/>
      <c r="M191" s="27"/>
      <c r="N191" s="27"/>
      <c r="O191" s="27"/>
    </row>
    <row r="192" spans="5:15" ht="16.5">
      <c r="E192" s="27"/>
      <c r="G192" s="27"/>
      <c r="H192" s="27"/>
      <c r="I192" s="27"/>
      <c r="J192" s="27"/>
      <c r="L192" s="27"/>
      <c r="M192" s="27"/>
      <c r="N192" s="27"/>
      <c r="O192" s="27"/>
    </row>
    <row r="193" spans="5:15" ht="16.5">
      <c r="E193" s="27"/>
      <c r="G193" s="27"/>
      <c r="H193" s="27"/>
      <c r="I193" s="27"/>
      <c r="J193" s="27"/>
      <c r="L193" s="27"/>
      <c r="M193" s="27"/>
      <c r="N193" s="27"/>
      <c r="O193" s="27"/>
    </row>
    <row r="194" spans="5:15" ht="16.5">
      <c r="E194" s="27"/>
      <c r="G194" s="27"/>
      <c r="H194" s="27"/>
      <c r="I194" s="27"/>
      <c r="J194" s="27"/>
      <c r="L194" s="27"/>
      <c r="M194" s="27"/>
      <c r="N194" s="27"/>
      <c r="O194" s="27"/>
    </row>
    <row r="195" spans="5:15" ht="16.5">
      <c r="E195" s="27"/>
      <c r="G195" s="27"/>
      <c r="H195" s="27"/>
      <c r="I195" s="27"/>
      <c r="J195" s="27"/>
      <c r="L195" s="27"/>
      <c r="M195" s="27"/>
      <c r="N195" s="27"/>
      <c r="O195" s="27"/>
    </row>
    <row r="196" spans="5:15" ht="16.5">
      <c r="E196" s="27"/>
      <c r="G196" s="27"/>
      <c r="H196" s="27"/>
      <c r="I196" s="27"/>
      <c r="J196" s="27"/>
      <c r="L196" s="27"/>
      <c r="M196" s="27"/>
      <c r="N196" s="27"/>
      <c r="O196" s="27"/>
    </row>
    <row r="197" spans="5:15" ht="16.5">
      <c r="E197" s="27"/>
      <c r="G197" s="27"/>
      <c r="H197" s="27"/>
      <c r="I197" s="27"/>
      <c r="J197" s="27"/>
      <c r="L197" s="27"/>
      <c r="M197" s="27"/>
      <c r="N197" s="27"/>
      <c r="O197" s="27"/>
    </row>
    <row r="198" spans="5:15" ht="16.5">
      <c r="E198" s="27"/>
      <c r="G198" s="27"/>
      <c r="H198" s="27"/>
      <c r="I198" s="27"/>
      <c r="J198" s="27"/>
      <c r="L198" s="27"/>
      <c r="M198" s="27"/>
      <c r="N198" s="27"/>
      <c r="O198" s="27"/>
    </row>
    <row r="199" spans="5:15" ht="16.5">
      <c r="E199" s="27"/>
      <c r="G199" s="27"/>
      <c r="H199" s="27"/>
      <c r="I199" s="27"/>
      <c r="J199" s="27"/>
      <c r="L199" s="27"/>
      <c r="M199" s="27"/>
      <c r="N199" s="27"/>
      <c r="O199" s="27"/>
    </row>
    <row r="200" spans="5:15" ht="16.5">
      <c r="E200" s="27"/>
      <c r="G200" s="27"/>
      <c r="H200" s="27"/>
      <c r="I200" s="27"/>
      <c r="J200" s="27"/>
      <c r="L200" s="27"/>
      <c r="M200" s="27"/>
      <c r="N200" s="27"/>
      <c r="O200" s="27"/>
    </row>
    <row r="201" spans="5:15" ht="16.5">
      <c r="E201" s="27"/>
      <c r="G201" s="27"/>
      <c r="H201" s="27"/>
      <c r="I201" s="27"/>
      <c r="J201" s="27"/>
      <c r="L201" s="27"/>
      <c r="M201" s="27"/>
      <c r="N201" s="27"/>
      <c r="O201" s="27"/>
    </row>
    <row r="202" spans="5:15" ht="16.5">
      <c r="E202" s="27"/>
      <c r="G202" s="27"/>
      <c r="H202" s="27"/>
      <c r="I202" s="27"/>
      <c r="J202" s="27"/>
      <c r="L202" s="27"/>
      <c r="M202" s="27"/>
      <c r="N202" s="27"/>
      <c r="O202" s="27"/>
    </row>
    <row r="203" spans="5:15" ht="16.5">
      <c r="E203" s="27"/>
      <c r="G203" s="27"/>
      <c r="H203" s="27"/>
      <c r="I203" s="27"/>
      <c r="J203" s="27"/>
      <c r="L203" s="27"/>
      <c r="M203" s="27"/>
      <c r="N203" s="27"/>
      <c r="O203" s="27"/>
    </row>
    <row r="204" spans="5:15" ht="16.5">
      <c r="E204" s="27"/>
      <c r="G204" s="27"/>
      <c r="H204" s="27"/>
      <c r="I204" s="27"/>
      <c r="J204" s="27"/>
      <c r="L204" s="27"/>
      <c r="M204" s="27"/>
      <c r="N204" s="27"/>
      <c r="O204" s="27"/>
    </row>
    <row r="205" spans="5:15" ht="16.5">
      <c r="E205" s="27"/>
      <c r="G205" s="27"/>
      <c r="H205" s="27"/>
      <c r="I205" s="27"/>
      <c r="J205" s="27"/>
      <c r="L205" s="27"/>
      <c r="M205" s="27"/>
      <c r="N205" s="27"/>
      <c r="O205" s="27"/>
    </row>
    <row r="206" spans="5:15" ht="16.5">
      <c r="E206" s="27"/>
      <c r="G206" s="27"/>
      <c r="H206" s="27"/>
      <c r="I206" s="27"/>
      <c r="J206" s="27"/>
      <c r="L206" s="27"/>
      <c r="M206" s="27"/>
      <c r="N206" s="27"/>
      <c r="O206" s="27"/>
    </row>
    <row r="207" spans="5:15" ht="16.5">
      <c r="E207" s="27"/>
      <c r="G207" s="27"/>
      <c r="H207" s="27"/>
      <c r="I207" s="27"/>
      <c r="J207" s="27"/>
      <c r="L207" s="27"/>
      <c r="M207" s="27"/>
      <c r="N207" s="27"/>
      <c r="O207" s="27"/>
    </row>
    <row r="208" spans="5:15" ht="16.5">
      <c r="E208" s="27"/>
      <c r="G208" s="27"/>
      <c r="H208" s="27"/>
      <c r="I208" s="27"/>
      <c r="J208" s="27"/>
      <c r="L208" s="27"/>
      <c r="M208" s="27"/>
      <c r="N208" s="27"/>
      <c r="O208" s="27"/>
    </row>
    <row r="209" spans="5:15" ht="16.5">
      <c r="E209" s="27"/>
      <c r="G209" s="27"/>
      <c r="H209" s="27"/>
      <c r="I209" s="27"/>
      <c r="J209" s="27"/>
      <c r="L209" s="27"/>
      <c r="M209" s="27"/>
      <c r="N209" s="27"/>
      <c r="O209" s="27"/>
    </row>
    <row r="210" spans="5:15" ht="16.5">
      <c r="E210" s="27"/>
      <c r="G210" s="27"/>
      <c r="H210" s="27"/>
      <c r="I210" s="27"/>
      <c r="J210" s="27"/>
      <c r="L210" s="27"/>
      <c r="M210" s="27"/>
      <c r="N210" s="27"/>
      <c r="O210" s="27"/>
    </row>
    <row r="211" spans="5:15" ht="16.5">
      <c r="E211" s="27"/>
      <c r="G211" s="27"/>
      <c r="H211" s="27"/>
      <c r="I211" s="27"/>
      <c r="J211" s="27"/>
      <c r="L211" s="27"/>
      <c r="M211" s="27"/>
      <c r="N211" s="27"/>
      <c r="O211" s="27"/>
    </row>
    <row r="212" spans="5:15" ht="16.5">
      <c r="E212" s="27"/>
      <c r="G212" s="27"/>
      <c r="H212" s="27"/>
      <c r="I212" s="27"/>
      <c r="J212" s="27"/>
      <c r="L212" s="27"/>
      <c r="M212" s="27"/>
      <c r="N212" s="27"/>
      <c r="O212" s="27"/>
    </row>
    <row r="213" spans="5:15" ht="16.5">
      <c r="E213" s="27"/>
      <c r="G213" s="27"/>
      <c r="H213" s="27"/>
      <c r="I213" s="27"/>
      <c r="J213" s="27"/>
      <c r="L213" s="27"/>
      <c r="M213" s="27"/>
      <c r="N213" s="27"/>
      <c r="O213" s="27"/>
    </row>
    <row r="214" spans="5:15" ht="16.5">
      <c r="E214" s="27"/>
      <c r="G214" s="27"/>
      <c r="H214" s="27"/>
      <c r="I214" s="27"/>
      <c r="J214" s="27"/>
      <c r="L214" s="27"/>
      <c r="M214" s="27"/>
      <c r="N214" s="27"/>
      <c r="O214" s="27"/>
    </row>
    <row r="215" spans="5:15" ht="16.5">
      <c r="E215" s="27"/>
      <c r="G215" s="27"/>
      <c r="H215" s="27"/>
      <c r="I215" s="27"/>
      <c r="J215" s="27"/>
      <c r="L215" s="27"/>
      <c r="M215" s="27"/>
      <c r="N215" s="27"/>
      <c r="O215" s="27"/>
    </row>
    <row r="216" spans="5:15" ht="16.5">
      <c r="E216" s="27"/>
      <c r="G216" s="27"/>
      <c r="H216" s="27"/>
      <c r="I216" s="27"/>
      <c r="J216" s="27"/>
      <c r="L216" s="27"/>
      <c r="M216" s="27"/>
      <c r="N216" s="27"/>
      <c r="O216" s="27"/>
    </row>
    <row r="217" spans="5:15" ht="16.5">
      <c r="E217" s="27"/>
      <c r="G217" s="27"/>
      <c r="H217" s="27"/>
      <c r="I217" s="27"/>
      <c r="J217" s="27"/>
      <c r="L217" s="27"/>
      <c r="M217" s="27"/>
      <c r="N217" s="27"/>
      <c r="O217" s="27"/>
    </row>
    <row r="218" spans="5:15" ht="16.5">
      <c r="E218" s="27"/>
      <c r="G218" s="27"/>
      <c r="H218" s="27"/>
      <c r="I218" s="27"/>
      <c r="J218" s="27"/>
      <c r="L218" s="27"/>
      <c r="M218" s="27"/>
      <c r="N218" s="27"/>
      <c r="O218" s="27"/>
    </row>
    <row r="219" spans="5:15" ht="16.5">
      <c r="E219" s="27"/>
      <c r="G219" s="27"/>
      <c r="H219" s="27"/>
      <c r="I219" s="27"/>
      <c r="J219" s="27"/>
      <c r="L219" s="27"/>
      <c r="M219" s="27"/>
      <c r="N219" s="27"/>
      <c r="O219" s="27"/>
    </row>
    <row r="220" spans="5:15" ht="16.5">
      <c r="E220" s="27"/>
      <c r="G220" s="27"/>
      <c r="H220" s="27"/>
      <c r="I220" s="27"/>
      <c r="J220" s="27"/>
      <c r="L220" s="27"/>
      <c r="M220" s="27"/>
      <c r="N220" s="27"/>
      <c r="O220" s="27"/>
    </row>
    <row r="221" spans="5:15" ht="16.5">
      <c r="E221" s="27"/>
      <c r="G221" s="27"/>
      <c r="H221" s="27"/>
      <c r="I221" s="27"/>
      <c r="J221" s="27"/>
      <c r="L221" s="27"/>
      <c r="M221" s="27"/>
      <c r="N221" s="27"/>
      <c r="O221" s="27"/>
    </row>
    <row r="222" spans="5:15" ht="16.5">
      <c r="E222" s="27"/>
      <c r="G222" s="27"/>
      <c r="H222" s="27"/>
      <c r="I222" s="27"/>
      <c r="J222" s="27"/>
      <c r="L222" s="27"/>
      <c r="M222" s="27"/>
      <c r="N222" s="27"/>
      <c r="O222" s="27"/>
    </row>
    <row r="223" spans="5:15" ht="16.5">
      <c r="E223" s="27"/>
      <c r="G223" s="27"/>
      <c r="H223" s="27"/>
      <c r="I223" s="27"/>
      <c r="J223" s="27"/>
      <c r="L223" s="27"/>
      <c r="M223" s="27"/>
      <c r="N223" s="27"/>
      <c r="O223" s="27"/>
    </row>
    <row r="224" spans="5:15" ht="16.5">
      <c r="E224" s="27"/>
      <c r="G224" s="27"/>
      <c r="H224" s="27"/>
      <c r="I224" s="27"/>
      <c r="J224" s="27"/>
      <c r="L224" s="27"/>
      <c r="M224" s="27"/>
      <c r="N224" s="27"/>
      <c r="O224" s="27"/>
    </row>
    <row r="225" spans="5:15" ht="16.5">
      <c r="E225" s="27"/>
      <c r="G225" s="27"/>
      <c r="H225" s="27"/>
      <c r="I225" s="27"/>
      <c r="J225" s="27"/>
      <c r="L225" s="27"/>
      <c r="M225" s="27"/>
      <c r="N225" s="27"/>
      <c r="O225" s="27"/>
    </row>
    <row r="226" spans="5:15" ht="16.5">
      <c r="E226" s="27"/>
      <c r="G226" s="27"/>
      <c r="H226" s="27"/>
      <c r="I226" s="27"/>
      <c r="J226" s="27"/>
      <c r="L226" s="27"/>
      <c r="M226" s="27"/>
      <c r="N226" s="27"/>
      <c r="O226" s="27"/>
    </row>
    <row r="227" spans="5:15" ht="16.5">
      <c r="E227" s="27"/>
      <c r="G227" s="27"/>
      <c r="H227" s="27"/>
      <c r="I227" s="27"/>
      <c r="J227" s="27"/>
      <c r="L227" s="27"/>
      <c r="M227" s="27"/>
      <c r="N227" s="27"/>
      <c r="O227" s="27"/>
    </row>
    <row r="228" spans="5:15" ht="16.5">
      <c r="E228" s="27"/>
      <c r="G228" s="27"/>
      <c r="H228" s="27"/>
      <c r="I228" s="27"/>
      <c r="J228" s="27"/>
      <c r="L228" s="27"/>
      <c r="M228" s="27"/>
      <c r="N228" s="27"/>
      <c r="O228" s="27"/>
    </row>
    <row r="229" spans="5:15" ht="16.5">
      <c r="E229" s="27"/>
      <c r="G229" s="27"/>
      <c r="H229" s="27"/>
      <c r="I229" s="27"/>
      <c r="J229" s="27"/>
      <c r="L229" s="27"/>
      <c r="M229" s="27"/>
      <c r="N229" s="27"/>
      <c r="O229" s="27"/>
    </row>
    <row r="230" spans="5:15" ht="16.5">
      <c r="E230" s="27"/>
      <c r="G230" s="27"/>
      <c r="H230" s="27"/>
      <c r="I230" s="27"/>
      <c r="J230" s="27"/>
      <c r="L230" s="27"/>
      <c r="M230" s="27"/>
      <c r="N230" s="27"/>
      <c r="O230" s="27"/>
    </row>
    <row r="231" spans="5:15" ht="16.5">
      <c r="E231" s="27"/>
      <c r="G231" s="27"/>
      <c r="H231" s="27"/>
      <c r="I231" s="27"/>
      <c r="J231" s="27"/>
      <c r="L231" s="27"/>
      <c r="M231" s="27"/>
      <c r="N231" s="27"/>
      <c r="O231" s="27"/>
    </row>
    <row r="232" spans="5:15" ht="16.5">
      <c r="E232" s="27"/>
      <c r="G232" s="27"/>
      <c r="H232" s="27"/>
      <c r="I232" s="27"/>
      <c r="J232" s="27"/>
      <c r="L232" s="27"/>
      <c r="M232" s="27"/>
      <c r="N232" s="27"/>
      <c r="O232" s="27"/>
    </row>
    <row r="233" spans="5:15" ht="16.5">
      <c r="E233" s="27"/>
      <c r="G233" s="27"/>
      <c r="H233" s="27"/>
      <c r="I233" s="27"/>
      <c r="J233" s="27"/>
      <c r="L233" s="27"/>
      <c r="M233" s="27"/>
      <c r="N233" s="27"/>
      <c r="O233" s="27"/>
    </row>
    <row r="234" spans="5:15" ht="16.5">
      <c r="E234" s="27"/>
      <c r="G234" s="27"/>
      <c r="H234" s="27"/>
      <c r="I234" s="27"/>
      <c r="J234" s="27"/>
      <c r="L234" s="27"/>
      <c r="M234" s="27"/>
      <c r="N234" s="27"/>
      <c r="O234" s="27"/>
    </row>
    <row r="235" spans="5:15" ht="16.5">
      <c r="E235" s="27"/>
      <c r="G235" s="27"/>
      <c r="H235" s="27"/>
      <c r="I235" s="27"/>
      <c r="J235" s="27"/>
      <c r="L235" s="27"/>
      <c r="M235" s="27"/>
      <c r="N235" s="27"/>
      <c r="O235" s="27"/>
    </row>
    <row r="236" spans="5:15" ht="16.5">
      <c r="E236" s="27"/>
      <c r="G236" s="27"/>
      <c r="H236" s="27"/>
      <c r="I236" s="27"/>
      <c r="J236" s="27"/>
      <c r="L236" s="27"/>
      <c r="M236" s="27"/>
      <c r="N236" s="27"/>
      <c r="O236" s="27"/>
    </row>
    <row r="237" spans="5:15" ht="16.5">
      <c r="E237" s="27"/>
      <c r="G237" s="27"/>
      <c r="H237" s="27"/>
      <c r="I237" s="27"/>
      <c r="J237" s="27"/>
      <c r="L237" s="27"/>
      <c r="M237" s="27"/>
      <c r="N237" s="27"/>
      <c r="O237" s="27"/>
    </row>
    <row r="238" spans="5:15" ht="16.5">
      <c r="E238" s="27"/>
      <c r="G238" s="27"/>
      <c r="H238" s="27"/>
      <c r="I238" s="27"/>
      <c r="J238" s="27"/>
      <c r="L238" s="27"/>
      <c r="M238" s="27"/>
      <c r="N238" s="27"/>
      <c r="O238" s="27"/>
    </row>
    <row r="239" spans="5:15" ht="16.5">
      <c r="E239" s="27"/>
      <c r="G239" s="27"/>
      <c r="H239" s="27"/>
      <c r="I239" s="27"/>
      <c r="J239" s="27"/>
      <c r="L239" s="27"/>
      <c r="M239" s="27"/>
      <c r="N239" s="27"/>
      <c r="O239" s="27"/>
    </row>
    <row r="240" spans="5:15" ht="16.5">
      <c r="E240" s="27"/>
      <c r="G240" s="27"/>
      <c r="H240" s="27"/>
      <c r="I240" s="27"/>
      <c r="J240" s="27"/>
      <c r="L240" s="27"/>
      <c r="M240" s="27"/>
      <c r="N240" s="27"/>
      <c r="O240" s="27"/>
    </row>
    <row r="241" spans="5:15" ht="16.5">
      <c r="E241" s="27"/>
      <c r="G241" s="27"/>
      <c r="H241" s="27"/>
      <c r="I241" s="27"/>
      <c r="J241" s="27"/>
      <c r="L241" s="27"/>
      <c r="M241" s="27"/>
      <c r="N241" s="27"/>
      <c r="O241" s="27"/>
    </row>
    <row r="242" spans="5:15" ht="16.5">
      <c r="E242" s="27"/>
      <c r="G242" s="27"/>
      <c r="H242" s="27"/>
      <c r="I242" s="27"/>
      <c r="J242" s="27"/>
      <c r="L242" s="27"/>
      <c r="M242" s="27"/>
      <c r="N242" s="27"/>
      <c r="O242" s="27"/>
    </row>
    <row r="243" spans="5:15" ht="16.5">
      <c r="E243" s="27"/>
      <c r="G243" s="27"/>
      <c r="H243" s="27"/>
      <c r="I243" s="27"/>
      <c r="J243" s="27"/>
      <c r="L243" s="27"/>
      <c r="M243" s="27"/>
      <c r="N243" s="27"/>
      <c r="O243" s="27"/>
    </row>
    <row r="244" spans="5:15" ht="16.5">
      <c r="E244" s="27"/>
      <c r="G244" s="27"/>
      <c r="H244" s="27"/>
      <c r="I244" s="27"/>
      <c r="J244" s="27"/>
      <c r="L244" s="27"/>
      <c r="M244" s="27"/>
      <c r="N244" s="27"/>
      <c r="O244" s="27"/>
    </row>
    <row r="245" spans="5:15" ht="16.5">
      <c r="E245" s="27"/>
      <c r="G245" s="27"/>
      <c r="H245" s="27"/>
      <c r="I245" s="27"/>
      <c r="J245" s="27"/>
      <c r="L245" s="27"/>
      <c r="M245" s="27"/>
      <c r="N245" s="27"/>
      <c r="O245" s="27"/>
    </row>
    <row r="246" spans="5:15" ht="16.5">
      <c r="E246" s="27"/>
      <c r="G246" s="27"/>
      <c r="H246" s="27"/>
      <c r="I246" s="27"/>
      <c r="J246" s="27"/>
      <c r="L246" s="27"/>
      <c r="M246" s="27"/>
      <c r="N246" s="27"/>
      <c r="O246" s="27"/>
    </row>
    <row r="247" spans="5:15" ht="16.5">
      <c r="E247" s="27"/>
      <c r="G247" s="27"/>
      <c r="H247" s="27"/>
      <c r="I247" s="27"/>
      <c r="J247" s="27"/>
      <c r="L247" s="27"/>
      <c r="M247" s="27"/>
      <c r="N247" s="27"/>
      <c r="O247" s="27"/>
    </row>
    <row r="248" spans="5:15" ht="16.5">
      <c r="E248" s="27"/>
      <c r="G248" s="27"/>
      <c r="H248" s="27"/>
      <c r="I248" s="27"/>
      <c r="J248" s="27"/>
      <c r="L248" s="27"/>
      <c r="M248" s="27"/>
      <c r="N248" s="27"/>
      <c r="O248" s="27"/>
    </row>
    <row r="249" spans="5:15" ht="16.5">
      <c r="E249" s="27"/>
      <c r="G249" s="27"/>
      <c r="H249" s="27"/>
      <c r="I249" s="27"/>
      <c r="J249" s="27"/>
      <c r="L249" s="27"/>
      <c r="M249" s="27"/>
      <c r="N249" s="27"/>
      <c r="O249" s="27"/>
    </row>
    <row r="250" spans="5:15" ht="16.5">
      <c r="E250" s="27"/>
      <c r="G250" s="27"/>
      <c r="H250" s="27"/>
      <c r="I250" s="27"/>
      <c r="J250" s="27"/>
      <c r="L250" s="27"/>
      <c r="M250" s="27"/>
      <c r="N250" s="27"/>
      <c r="O250" s="27"/>
    </row>
    <row r="251" spans="5:15" ht="16.5">
      <c r="E251" s="27"/>
      <c r="G251" s="27"/>
      <c r="H251" s="27"/>
      <c r="I251" s="27"/>
      <c r="J251" s="27"/>
      <c r="L251" s="27"/>
      <c r="M251" s="27"/>
      <c r="N251" s="27"/>
      <c r="O251" s="27"/>
    </row>
    <row r="252" spans="5:15" ht="16.5">
      <c r="E252" s="27"/>
      <c r="G252" s="27"/>
      <c r="H252" s="27"/>
      <c r="I252" s="27"/>
      <c r="J252" s="27"/>
      <c r="L252" s="27"/>
      <c r="M252" s="27"/>
      <c r="N252" s="27"/>
      <c r="O252" s="27"/>
    </row>
    <row r="253" spans="5:15" ht="16.5">
      <c r="E253" s="27"/>
      <c r="G253" s="27"/>
      <c r="H253" s="27"/>
      <c r="I253" s="27"/>
      <c r="J253" s="27"/>
      <c r="L253" s="27"/>
      <c r="M253" s="27"/>
      <c r="N253" s="27"/>
      <c r="O253" s="27"/>
    </row>
    <row r="254" spans="5:15" ht="16.5">
      <c r="E254" s="27"/>
      <c r="G254" s="27"/>
      <c r="H254" s="27"/>
      <c r="I254" s="27"/>
      <c r="J254" s="27"/>
      <c r="L254" s="27"/>
      <c r="M254" s="27"/>
      <c r="N254" s="27"/>
      <c r="O254" s="27"/>
    </row>
    <row r="255" spans="5:15" ht="16.5">
      <c r="E255" s="27"/>
      <c r="G255" s="27"/>
      <c r="H255" s="27"/>
      <c r="I255" s="27"/>
      <c r="J255" s="27"/>
      <c r="L255" s="27"/>
      <c r="M255" s="27"/>
      <c r="N255" s="27"/>
      <c r="O255" s="27"/>
    </row>
    <row r="256" spans="5:15" ht="16.5">
      <c r="E256" s="27"/>
      <c r="G256" s="27"/>
      <c r="H256" s="27"/>
      <c r="I256" s="27"/>
      <c r="J256" s="27"/>
      <c r="L256" s="27"/>
      <c r="M256" s="27"/>
      <c r="N256" s="27"/>
      <c r="O256" s="27"/>
    </row>
    <row r="257" spans="5:15" ht="16.5">
      <c r="E257" s="27"/>
      <c r="G257" s="27"/>
      <c r="H257" s="27"/>
      <c r="I257" s="27"/>
      <c r="J257" s="27"/>
      <c r="L257" s="27"/>
      <c r="M257" s="27"/>
      <c r="N257" s="27"/>
      <c r="O257" s="27"/>
    </row>
    <row r="258" spans="5:15" ht="16.5">
      <c r="E258" s="27"/>
      <c r="G258" s="27"/>
      <c r="H258" s="27"/>
      <c r="I258" s="27"/>
      <c r="J258" s="27"/>
      <c r="L258" s="27"/>
      <c r="M258" s="27"/>
      <c r="N258" s="27"/>
      <c r="O258" s="27"/>
    </row>
    <row r="259" spans="5:15" ht="16.5">
      <c r="E259" s="27"/>
      <c r="G259" s="27"/>
      <c r="H259" s="27"/>
      <c r="I259" s="27"/>
      <c r="J259" s="27"/>
      <c r="L259" s="27"/>
      <c r="M259" s="27"/>
      <c r="N259" s="27"/>
      <c r="O259" s="27"/>
    </row>
    <row r="260" spans="5:15" ht="16.5">
      <c r="E260" s="27"/>
      <c r="G260" s="27"/>
      <c r="H260" s="27"/>
      <c r="I260" s="27"/>
      <c r="J260" s="27"/>
      <c r="L260" s="27"/>
      <c r="M260" s="27"/>
      <c r="N260" s="27"/>
      <c r="O260" s="27"/>
    </row>
    <row r="261" spans="5:15" ht="16.5">
      <c r="E261" s="27"/>
      <c r="G261" s="27"/>
      <c r="H261" s="27"/>
      <c r="I261" s="27"/>
      <c r="J261" s="27"/>
      <c r="L261" s="27"/>
      <c r="M261" s="27"/>
      <c r="N261" s="27"/>
      <c r="O261" s="27"/>
    </row>
    <row r="262" spans="5:15" ht="16.5">
      <c r="E262" s="27"/>
      <c r="G262" s="27"/>
      <c r="H262" s="27"/>
      <c r="I262" s="27"/>
      <c r="J262" s="27"/>
      <c r="L262" s="27"/>
      <c r="M262" s="27"/>
      <c r="N262" s="27"/>
      <c r="O262" s="27"/>
    </row>
    <row r="263" spans="5:15" ht="16.5">
      <c r="E263" s="27"/>
      <c r="G263" s="27"/>
      <c r="H263" s="27"/>
      <c r="I263" s="27"/>
      <c r="J263" s="27"/>
      <c r="L263" s="27"/>
      <c r="M263" s="27"/>
      <c r="N263" s="27"/>
      <c r="O263" s="27"/>
    </row>
    <row r="264" spans="5:15" ht="16.5">
      <c r="E264" s="27"/>
      <c r="G264" s="27"/>
      <c r="H264" s="27"/>
      <c r="I264" s="27"/>
      <c r="J264" s="27"/>
      <c r="L264" s="27"/>
      <c r="M264" s="27"/>
      <c r="N264" s="27"/>
      <c r="O264" s="27"/>
    </row>
    <row r="265" spans="5:15" ht="16.5">
      <c r="E265" s="27"/>
      <c r="G265" s="27"/>
      <c r="H265" s="27"/>
      <c r="I265" s="27"/>
      <c r="J265" s="27"/>
      <c r="L265" s="27"/>
      <c r="M265" s="27"/>
      <c r="N265" s="27"/>
      <c r="O265" s="27"/>
    </row>
    <row r="266" spans="5:15" ht="16.5">
      <c r="E266" s="27"/>
      <c r="G266" s="27"/>
      <c r="H266" s="27"/>
      <c r="I266" s="27"/>
      <c r="J266" s="27"/>
      <c r="L266" s="27"/>
      <c r="M266" s="27"/>
      <c r="N266" s="27"/>
      <c r="O266" s="27"/>
    </row>
    <row r="267" spans="5:15" ht="16.5">
      <c r="E267" s="27"/>
      <c r="G267" s="27"/>
      <c r="H267" s="27"/>
      <c r="I267" s="27"/>
      <c r="J267" s="27"/>
      <c r="L267" s="27"/>
      <c r="M267" s="27"/>
      <c r="N267" s="27"/>
      <c r="O267" s="27"/>
    </row>
    <row r="268" spans="5:15" ht="16.5">
      <c r="E268" s="27"/>
      <c r="G268" s="27"/>
      <c r="H268" s="27"/>
      <c r="I268" s="27"/>
      <c r="J268" s="27"/>
      <c r="L268" s="27"/>
      <c r="M268" s="27"/>
      <c r="N268" s="27"/>
      <c r="O268" s="27"/>
    </row>
    <row r="269" spans="5:15" ht="16.5">
      <c r="E269" s="27"/>
      <c r="G269" s="27"/>
      <c r="H269" s="27"/>
      <c r="I269" s="27"/>
      <c r="J269" s="27"/>
      <c r="L269" s="27"/>
      <c r="M269" s="27"/>
      <c r="N269" s="27"/>
      <c r="O269" s="27"/>
    </row>
    <row r="270" spans="5:15" ht="16.5">
      <c r="E270" s="27"/>
      <c r="G270" s="27"/>
      <c r="H270" s="27"/>
      <c r="I270" s="27"/>
      <c r="J270" s="27"/>
      <c r="L270" s="27"/>
      <c r="M270" s="27"/>
      <c r="N270" s="27"/>
      <c r="O270" s="27"/>
    </row>
    <row r="271" spans="5:15" ht="16.5">
      <c r="E271" s="27"/>
      <c r="G271" s="27"/>
      <c r="H271" s="27"/>
      <c r="I271" s="27"/>
      <c r="J271" s="27"/>
      <c r="L271" s="27"/>
      <c r="M271" s="27"/>
      <c r="N271" s="27"/>
      <c r="O271" s="27"/>
    </row>
    <row r="272" spans="5:15" ht="16.5">
      <c r="E272" s="27"/>
      <c r="G272" s="27"/>
      <c r="H272" s="27"/>
      <c r="I272" s="27"/>
      <c r="J272" s="27"/>
      <c r="L272" s="27"/>
      <c r="M272" s="27"/>
      <c r="N272" s="27"/>
      <c r="O272" s="27"/>
    </row>
    <row r="273" spans="5:15" ht="16.5">
      <c r="E273" s="27"/>
      <c r="G273" s="27"/>
      <c r="H273" s="27"/>
      <c r="I273" s="27"/>
      <c r="J273" s="27"/>
      <c r="L273" s="27"/>
      <c r="M273" s="27"/>
      <c r="N273" s="27"/>
      <c r="O273" s="27"/>
    </row>
    <row r="274" spans="5:15" ht="16.5">
      <c r="E274" s="27"/>
      <c r="G274" s="27"/>
      <c r="H274" s="27"/>
      <c r="I274" s="27"/>
      <c r="J274" s="27"/>
      <c r="L274" s="27"/>
      <c r="M274" s="27"/>
      <c r="N274" s="27"/>
      <c r="O274" s="27"/>
    </row>
    <row r="275" spans="5:15" ht="16.5">
      <c r="E275" s="27"/>
      <c r="G275" s="27"/>
      <c r="H275" s="27"/>
      <c r="I275" s="27"/>
      <c r="J275" s="27"/>
      <c r="L275" s="27"/>
      <c r="M275" s="27"/>
      <c r="N275" s="27"/>
      <c r="O275" s="27"/>
    </row>
    <row r="276" spans="5:15" ht="16.5">
      <c r="E276" s="27"/>
      <c r="G276" s="27"/>
      <c r="H276" s="27"/>
      <c r="I276" s="27"/>
      <c r="J276" s="27"/>
      <c r="L276" s="27"/>
      <c r="M276" s="27"/>
      <c r="N276" s="27"/>
      <c r="O276" s="27"/>
    </row>
    <row r="277" spans="5:15" ht="16.5">
      <c r="E277" s="27"/>
      <c r="G277" s="27"/>
      <c r="H277" s="27"/>
      <c r="I277" s="27"/>
      <c r="J277" s="27"/>
      <c r="L277" s="27"/>
      <c r="M277" s="27"/>
      <c r="N277" s="27"/>
      <c r="O277" s="27"/>
    </row>
    <row r="278" spans="5:15" ht="16.5">
      <c r="E278" s="27"/>
      <c r="G278" s="27"/>
      <c r="H278" s="27"/>
      <c r="I278" s="27"/>
      <c r="J278" s="27"/>
      <c r="L278" s="27"/>
      <c r="M278" s="27"/>
      <c r="N278" s="27"/>
      <c r="O278" s="27"/>
    </row>
    <row r="279" spans="5:15" ht="16.5">
      <c r="E279" s="27"/>
      <c r="G279" s="27"/>
      <c r="H279" s="27"/>
      <c r="I279" s="27"/>
      <c r="J279" s="27"/>
      <c r="L279" s="27"/>
      <c r="M279" s="27"/>
      <c r="N279" s="27"/>
      <c r="O279" s="27"/>
    </row>
    <row r="280" spans="5:15" ht="16.5">
      <c r="E280" s="27"/>
      <c r="G280" s="27"/>
      <c r="H280" s="27"/>
      <c r="I280" s="27"/>
      <c r="J280" s="27"/>
      <c r="L280" s="27"/>
      <c r="M280" s="27"/>
      <c r="N280" s="27"/>
      <c r="O280" s="27"/>
    </row>
    <row r="281" spans="5:15" ht="16.5">
      <c r="E281" s="27"/>
      <c r="G281" s="27"/>
      <c r="H281" s="27"/>
      <c r="I281" s="27"/>
      <c r="J281" s="27"/>
      <c r="L281" s="27"/>
      <c r="M281" s="27"/>
      <c r="N281" s="27"/>
      <c r="O281" s="27"/>
    </row>
    <row r="282" spans="5:15" ht="16.5">
      <c r="E282" s="27"/>
      <c r="G282" s="27"/>
      <c r="H282" s="27"/>
      <c r="I282" s="27"/>
      <c r="J282" s="27"/>
      <c r="L282" s="27"/>
      <c r="M282" s="27"/>
      <c r="N282" s="27"/>
      <c r="O282" s="27"/>
    </row>
    <row r="283" spans="5:15" ht="16.5">
      <c r="E283" s="27"/>
      <c r="G283" s="27"/>
      <c r="H283" s="27"/>
      <c r="I283" s="27"/>
      <c r="J283" s="27"/>
      <c r="L283" s="27"/>
      <c r="M283" s="27"/>
      <c r="N283" s="27"/>
      <c r="O283" s="27"/>
    </row>
    <row r="284" spans="5:15" ht="16.5">
      <c r="E284" s="27"/>
      <c r="G284" s="27"/>
      <c r="H284" s="27"/>
      <c r="I284" s="27"/>
      <c r="J284" s="27"/>
      <c r="L284" s="27"/>
      <c r="M284" s="27"/>
      <c r="N284" s="27"/>
      <c r="O284" s="27"/>
    </row>
    <row r="285" spans="5:15" ht="16.5">
      <c r="E285" s="27"/>
      <c r="G285" s="27"/>
      <c r="H285" s="27"/>
      <c r="I285" s="27"/>
      <c r="J285" s="27"/>
      <c r="L285" s="27"/>
      <c r="M285" s="27"/>
      <c r="N285" s="27"/>
      <c r="O285" s="27"/>
    </row>
    <row r="286" spans="5:15" ht="16.5">
      <c r="E286" s="27"/>
      <c r="G286" s="27"/>
      <c r="H286" s="27"/>
      <c r="I286" s="27"/>
      <c r="J286" s="27"/>
      <c r="L286" s="27"/>
      <c r="M286" s="27"/>
      <c r="N286" s="27"/>
      <c r="O286" s="27"/>
    </row>
    <row r="287" spans="5:15" ht="16.5">
      <c r="E287" s="27"/>
      <c r="G287" s="27"/>
      <c r="H287" s="27"/>
      <c r="I287" s="27"/>
      <c r="J287" s="27"/>
      <c r="L287" s="27"/>
      <c r="M287" s="27"/>
      <c r="N287" s="27"/>
      <c r="O287" s="27"/>
    </row>
    <row r="288" spans="5:15" ht="16.5">
      <c r="E288" s="27"/>
      <c r="G288" s="27"/>
      <c r="H288" s="27"/>
      <c r="I288" s="27"/>
      <c r="J288" s="27"/>
      <c r="L288" s="27"/>
      <c r="M288" s="27"/>
      <c r="N288" s="27"/>
      <c r="O288" s="27"/>
    </row>
    <row r="289" spans="5:15" ht="16.5">
      <c r="E289" s="27"/>
      <c r="G289" s="27"/>
      <c r="H289" s="27"/>
      <c r="I289" s="27"/>
      <c r="J289" s="27"/>
      <c r="L289" s="27"/>
      <c r="M289" s="27"/>
      <c r="N289" s="27"/>
      <c r="O289" s="27"/>
    </row>
    <row r="290" spans="5:15" ht="16.5">
      <c r="E290" s="27"/>
      <c r="G290" s="27"/>
      <c r="H290" s="27"/>
      <c r="I290" s="27"/>
      <c r="J290" s="27"/>
      <c r="L290" s="27"/>
      <c r="M290" s="27"/>
      <c r="N290" s="27"/>
      <c r="O290" s="27"/>
    </row>
    <row r="291" spans="5:15" ht="16.5">
      <c r="E291" s="27"/>
      <c r="G291" s="27"/>
      <c r="H291" s="27"/>
      <c r="I291" s="27"/>
      <c r="J291" s="27"/>
      <c r="L291" s="27"/>
      <c r="M291" s="27"/>
      <c r="N291" s="27"/>
      <c r="O291" s="27"/>
    </row>
    <row r="292" spans="5:15" ht="16.5">
      <c r="E292" s="27"/>
      <c r="G292" s="27"/>
      <c r="H292" s="27"/>
      <c r="I292" s="27"/>
      <c r="J292" s="27"/>
      <c r="L292" s="27"/>
      <c r="M292" s="27"/>
      <c r="N292" s="27"/>
      <c r="O292" s="27"/>
    </row>
    <row r="293" spans="5:15" ht="16.5">
      <c r="E293" s="27"/>
      <c r="G293" s="27"/>
      <c r="H293" s="27"/>
      <c r="I293" s="27"/>
      <c r="J293" s="27"/>
      <c r="L293" s="27"/>
      <c r="M293" s="27"/>
      <c r="N293" s="27"/>
      <c r="O293" s="27"/>
    </row>
    <row r="294" spans="5:15" ht="16.5">
      <c r="E294" s="27"/>
      <c r="G294" s="27"/>
      <c r="H294" s="27"/>
      <c r="I294" s="27"/>
      <c r="J294" s="27"/>
      <c r="L294" s="27"/>
      <c r="M294" s="27"/>
      <c r="N294" s="27"/>
      <c r="O294" s="27"/>
    </row>
    <row r="295" spans="5:15" ht="16.5">
      <c r="E295" s="27"/>
      <c r="G295" s="27"/>
      <c r="H295" s="27"/>
      <c r="I295" s="27"/>
      <c r="J295" s="27"/>
      <c r="L295" s="27"/>
      <c r="M295" s="27"/>
      <c r="N295" s="27"/>
      <c r="O295" s="27"/>
    </row>
    <row r="296" spans="5:15" ht="16.5">
      <c r="E296" s="27"/>
      <c r="G296" s="27"/>
      <c r="H296" s="27"/>
      <c r="I296" s="27"/>
      <c r="J296" s="27"/>
      <c r="L296" s="27"/>
      <c r="M296" s="27"/>
      <c r="N296" s="27"/>
      <c r="O296" s="27"/>
    </row>
    <row r="297" spans="5:15" ht="16.5">
      <c r="E297" s="27"/>
      <c r="G297" s="27"/>
      <c r="H297" s="27"/>
      <c r="I297" s="27"/>
      <c r="J297" s="27"/>
      <c r="L297" s="27"/>
      <c r="M297" s="27"/>
      <c r="N297" s="27"/>
      <c r="O297" s="27"/>
    </row>
    <row r="298" spans="5:15" ht="16.5">
      <c r="E298" s="27"/>
      <c r="G298" s="27"/>
      <c r="H298" s="27"/>
      <c r="I298" s="27"/>
      <c r="J298" s="27"/>
      <c r="L298" s="27"/>
      <c r="M298" s="27"/>
      <c r="N298" s="27"/>
      <c r="O298" s="27"/>
    </row>
    <row r="299" spans="5:15" ht="16.5">
      <c r="E299" s="27"/>
      <c r="G299" s="27"/>
      <c r="H299" s="27"/>
      <c r="I299" s="27"/>
      <c r="J299" s="27"/>
      <c r="L299" s="27"/>
      <c r="M299" s="27"/>
      <c r="N299" s="27"/>
      <c r="O299" s="27"/>
    </row>
    <row r="300" spans="5:15" ht="16.5">
      <c r="E300" s="27"/>
      <c r="G300" s="27"/>
      <c r="H300" s="27"/>
      <c r="I300" s="27"/>
      <c r="J300" s="27"/>
      <c r="L300" s="27"/>
      <c r="M300" s="27"/>
      <c r="N300" s="27"/>
      <c r="O300" s="27"/>
    </row>
    <row r="301" spans="5:15" ht="16.5">
      <c r="E301" s="27"/>
      <c r="G301" s="27"/>
      <c r="H301" s="27"/>
      <c r="I301" s="27"/>
      <c r="J301" s="27"/>
      <c r="L301" s="27"/>
      <c r="M301" s="27"/>
      <c r="N301" s="27"/>
      <c r="O301" s="27"/>
    </row>
    <row r="302" spans="5:15" ht="16.5">
      <c r="E302" s="27"/>
      <c r="G302" s="27"/>
      <c r="H302" s="27"/>
      <c r="I302" s="27"/>
      <c r="J302" s="27"/>
      <c r="L302" s="27"/>
      <c r="M302" s="27"/>
      <c r="N302" s="27"/>
      <c r="O302" s="27"/>
    </row>
    <row r="303" spans="5:15" ht="16.5">
      <c r="E303" s="27"/>
      <c r="G303" s="27"/>
      <c r="H303" s="27"/>
      <c r="I303" s="27"/>
      <c r="J303" s="27"/>
      <c r="L303" s="27"/>
      <c r="M303" s="27"/>
      <c r="N303" s="27"/>
      <c r="O303" s="27"/>
    </row>
    <row r="304" spans="5:15" ht="16.5">
      <c r="E304" s="27"/>
      <c r="G304" s="27"/>
      <c r="H304" s="27"/>
      <c r="I304" s="27"/>
      <c r="J304" s="27"/>
      <c r="L304" s="27"/>
      <c r="M304" s="27"/>
      <c r="N304" s="27"/>
      <c r="O304" s="27"/>
    </row>
    <row r="305" spans="5:15" ht="16.5">
      <c r="E305" s="27"/>
      <c r="G305" s="27"/>
      <c r="H305" s="27"/>
      <c r="I305" s="27"/>
      <c r="J305" s="27"/>
      <c r="L305" s="27"/>
      <c r="M305" s="27"/>
      <c r="N305" s="27"/>
      <c r="O305" s="27"/>
    </row>
    <row r="306" spans="5:15" ht="16.5">
      <c r="E306" s="27"/>
      <c r="G306" s="27"/>
      <c r="H306" s="27"/>
      <c r="I306" s="27"/>
      <c r="J306" s="27"/>
      <c r="L306" s="27"/>
      <c r="M306" s="27"/>
      <c r="N306" s="27"/>
      <c r="O306" s="27"/>
    </row>
    <row r="307" spans="5:15" ht="16.5">
      <c r="E307" s="27"/>
      <c r="G307" s="27"/>
      <c r="H307" s="27"/>
      <c r="I307" s="27"/>
      <c r="J307" s="27"/>
      <c r="L307" s="27"/>
      <c r="M307" s="27"/>
      <c r="N307" s="27"/>
      <c r="O307" s="27"/>
    </row>
    <row r="308" spans="5:15" ht="16.5">
      <c r="E308" s="27"/>
      <c r="G308" s="27"/>
      <c r="H308" s="27"/>
      <c r="I308" s="27"/>
      <c r="J308" s="27"/>
      <c r="L308" s="27"/>
      <c r="M308" s="27"/>
      <c r="N308" s="27"/>
      <c r="O308" s="27"/>
    </row>
    <row r="309" spans="5:15" ht="16.5">
      <c r="E309" s="27"/>
      <c r="G309" s="27"/>
      <c r="H309" s="27"/>
      <c r="I309" s="27"/>
      <c r="J309" s="27"/>
      <c r="L309" s="27"/>
      <c r="M309" s="27"/>
      <c r="N309" s="27"/>
      <c r="O309" s="27"/>
    </row>
    <row r="310" spans="5:15" ht="16.5">
      <c r="E310" s="27"/>
      <c r="G310" s="27"/>
      <c r="H310" s="27"/>
      <c r="I310" s="27"/>
      <c r="J310" s="27"/>
      <c r="L310" s="27"/>
      <c r="M310" s="27"/>
      <c r="N310" s="27"/>
      <c r="O310" s="27"/>
    </row>
    <row r="311" spans="5:15" ht="16.5">
      <c r="E311" s="27"/>
      <c r="G311" s="27"/>
      <c r="H311" s="27"/>
      <c r="I311" s="27"/>
      <c r="J311" s="27"/>
      <c r="L311" s="27"/>
      <c r="M311" s="27"/>
      <c r="N311" s="27"/>
      <c r="O311" s="27"/>
    </row>
    <row r="312" spans="5:15" ht="16.5">
      <c r="E312" s="27"/>
      <c r="G312" s="27"/>
      <c r="H312" s="27"/>
      <c r="I312" s="27"/>
      <c r="J312" s="27"/>
      <c r="L312" s="27"/>
      <c r="M312" s="27"/>
      <c r="N312" s="27"/>
      <c r="O312" s="27"/>
    </row>
    <row r="313" spans="5:15" ht="16.5">
      <c r="E313" s="27"/>
      <c r="G313" s="27"/>
      <c r="H313" s="27"/>
      <c r="I313" s="27"/>
      <c r="J313" s="27"/>
      <c r="L313" s="27"/>
      <c r="M313" s="27"/>
      <c r="N313" s="27"/>
      <c r="O313" s="27"/>
    </row>
    <row r="314" spans="5:15" ht="16.5">
      <c r="E314" s="27"/>
      <c r="G314" s="27"/>
      <c r="H314" s="27"/>
      <c r="I314" s="27"/>
      <c r="J314" s="27"/>
      <c r="L314" s="27"/>
      <c r="M314" s="27"/>
      <c r="N314" s="27"/>
      <c r="O314" s="27"/>
    </row>
    <row r="315" spans="5:15" ht="16.5">
      <c r="E315" s="27"/>
      <c r="G315" s="27"/>
      <c r="H315" s="27"/>
      <c r="I315" s="27"/>
      <c r="J315" s="27"/>
      <c r="L315" s="27"/>
      <c r="M315" s="27"/>
      <c r="N315" s="27"/>
      <c r="O315" s="27"/>
    </row>
    <row r="316" spans="5:15" ht="16.5">
      <c r="E316" s="27"/>
      <c r="G316" s="27"/>
      <c r="H316" s="27"/>
      <c r="I316" s="27"/>
      <c r="J316" s="27"/>
      <c r="L316" s="27"/>
      <c r="M316" s="27"/>
      <c r="N316" s="27"/>
      <c r="O316" s="27"/>
    </row>
    <row r="317" spans="5:15" ht="16.5">
      <c r="E317" s="27"/>
      <c r="G317" s="27"/>
      <c r="H317" s="27"/>
      <c r="I317" s="27"/>
      <c r="J317" s="27"/>
      <c r="L317" s="27"/>
      <c r="M317" s="27"/>
      <c r="N317" s="27"/>
      <c r="O317" s="27"/>
    </row>
    <row r="318" spans="5:15" ht="16.5">
      <c r="E318" s="27"/>
      <c r="G318" s="27"/>
      <c r="H318" s="27"/>
      <c r="I318" s="27"/>
      <c r="J318" s="27"/>
      <c r="L318" s="27"/>
      <c r="M318" s="27"/>
      <c r="N318" s="27"/>
      <c r="O318" s="27"/>
    </row>
    <row r="319" spans="5:15" ht="16.5">
      <c r="E319" s="27"/>
      <c r="G319" s="27"/>
      <c r="H319" s="27"/>
      <c r="I319" s="27"/>
      <c r="J319" s="27"/>
      <c r="L319" s="27"/>
      <c r="M319" s="27"/>
      <c r="N319" s="27"/>
      <c r="O319" s="27"/>
    </row>
    <row r="320" spans="5:15" ht="16.5">
      <c r="E320" s="27"/>
      <c r="G320" s="27"/>
      <c r="H320" s="27"/>
      <c r="I320" s="27"/>
      <c r="J320" s="27"/>
      <c r="L320" s="27"/>
      <c r="M320" s="27"/>
      <c r="N320" s="27"/>
      <c r="O320" s="27"/>
    </row>
    <row r="321" spans="5:15" ht="16.5">
      <c r="E321" s="27"/>
      <c r="G321" s="27"/>
      <c r="H321" s="27"/>
      <c r="I321" s="27"/>
      <c r="J321" s="27"/>
      <c r="L321" s="27"/>
      <c r="M321" s="27"/>
      <c r="N321" s="27"/>
      <c r="O321" s="27"/>
    </row>
    <row r="322" spans="5:15" ht="16.5">
      <c r="E322" s="27"/>
      <c r="G322" s="27"/>
      <c r="H322" s="27"/>
      <c r="I322" s="27"/>
      <c r="J322" s="27"/>
      <c r="L322" s="27"/>
      <c r="M322" s="27"/>
      <c r="N322" s="27"/>
      <c r="O322" s="27"/>
    </row>
    <row r="323" spans="5:15" ht="16.5">
      <c r="E323" s="27"/>
      <c r="G323" s="27"/>
      <c r="H323" s="27"/>
      <c r="I323" s="27"/>
      <c r="J323" s="27"/>
      <c r="L323" s="27"/>
      <c r="M323" s="27"/>
      <c r="N323" s="27"/>
      <c r="O323" s="27"/>
    </row>
    <row r="324" spans="5:15" ht="16.5">
      <c r="E324" s="27"/>
      <c r="G324" s="27"/>
      <c r="H324" s="27"/>
      <c r="I324" s="27"/>
      <c r="J324" s="27"/>
      <c r="L324" s="27"/>
      <c r="M324" s="27"/>
      <c r="N324" s="27"/>
      <c r="O324" s="27"/>
    </row>
    <row r="325" spans="5:15" ht="16.5">
      <c r="E325" s="27"/>
      <c r="G325" s="27"/>
      <c r="H325" s="27"/>
      <c r="I325" s="27"/>
      <c r="J325" s="27"/>
      <c r="L325" s="27"/>
      <c r="M325" s="27"/>
      <c r="N325" s="27"/>
      <c r="O325" s="27"/>
    </row>
    <row r="326" spans="5:15" ht="16.5">
      <c r="E326" s="27"/>
      <c r="G326" s="27"/>
      <c r="H326" s="27"/>
      <c r="I326" s="27"/>
      <c r="J326" s="27"/>
      <c r="L326" s="27"/>
      <c r="M326" s="27"/>
      <c r="N326" s="27"/>
      <c r="O326" s="27"/>
    </row>
    <row r="327" spans="5:15" ht="16.5">
      <c r="E327" s="27"/>
      <c r="G327" s="27"/>
      <c r="H327" s="27"/>
      <c r="I327" s="27"/>
      <c r="J327" s="27"/>
      <c r="L327" s="27"/>
      <c r="M327" s="27"/>
      <c r="N327" s="27"/>
      <c r="O327" s="27"/>
    </row>
    <row r="328" spans="5:15" ht="16.5">
      <c r="E328" s="27"/>
      <c r="G328" s="27"/>
      <c r="H328" s="27"/>
      <c r="I328" s="27"/>
      <c r="J328" s="27"/>
      <c r="L328" s="27"/>
      <c r="M328" s="27"/>
      <c r="N328" s="27"/>
      <c r="O328" s="27"/>
    </row>
    <row r="329" spans="5:15" ht="16.5">
      <c r="E329" s="27"/>
      <c r="G329" s="27"/>
      <c r="H329" s="27"/>
      <c r="I329" s="27"/>
      <c r="J329" s="27"/>
      <c r="L329" s="27"/>
      <c r="M329" s="27"/>
      <c r="N329" s="27"/>
      <c r="O329" s="27"/>
    </row>
    <row r="330" spans="5:15" ht="16.5">
      <c r="E330" s="27"/>
      <c r="G330" s="27"/>
      <c r="H330" s="27"/>
      <c r="I330" s="27"/>
      <c r="J330" s="27"/>
      <c r="L330" s="27"/>
      <c r="M330" s="27"/>
      <c r="N330" s="27"/>
      <c r="O330" s="27"/>
    </row>
    <row r="331" spans="5:15" ht="16.5">
      <c r="E331" s="27"/>
      <c r="G331" s="27"/>
      <c r="H331" s="27"/>
      <c r="I331" s="27"/>
      <c r="J331" s="27"/>
      <c r="L331" s="27"/>
      <c r="M331" s="27"/>
      <c r="N331" s="27"/>
      <c r="O331" s="27"/>
    </row>
    <row r="332" spans="5:15" ht="16.5">
      <c r="E332" s="27"/>
      <c r="G332" s="27"/>
      <c r="H332" s="27"/>
      <c r="I332" s="27"/>
      <c r="J332" s="27"/>
      <c r="L332" s="27"/>
      <c r="M332" s="27"/>
      <c r="N332" s="27"/>
      <c r="O332" s="27"/>
    </row>
    <row r="333" spans="5:15" ht="16.5">
      <c r="E333" s="27"/>
      <c r="G333" s="27"/>
      <c r="H333" s="27"/>
      <c r="I333" s="27"/>
      <c r="J333" s="27"/>
      <c r="L333" s="27"/>
      <c r="M333" s="27"/>
      <c r="N333" s="27"/>
      <c r="O333" s="27"/>
    </row>
    <row r="334" spans="5:15" ht="16.5">
      <c r="E334" s="27"/>
      <c r="G334" s="27"/>
      <c r="H334" s="27"/>
      <c r="I334" s="27"/>
      <c r="J334" s="27"/>
      <c r="L334" s="27"/>
      <c r="M334" s="27"/>
      <c r="N334" s="27"/>
      <c r="O334" s="27"/>
    </row>
    <row r="335" spans="5:15" ht="16.5">
      <c r="E335" s="27"/>
      <c r="G335" s="27"/>
      <c r="H335" s="27"/>
      <c r="I335" s="27"/>
      <c r="J335" s="27"/>
      <c r="L335" s="27"/>
      <c r="M335" s="27"/>
      <c r="N335" s="27"/>
      <c r="O335" s="27"/>
    </row>
    <row r="336" spans="5:15" ht="16.5">
      <c r="E336" s="27"/>
      <c r="G336" s="27"/>
      <c r="H336" s="27"/>
      <c r="I336" s="27"/>
      <c r="J336" s="27"/>
      <c r="L336" s="27"/>
      <c r="M336" s="27"/>
      <c r="N336" s="27"/>
      <c r="O336" s="27"/>
    </row>
    <row r="337" spans="5:15" ht="16.5">
      <c r="E337" s="27"/>
      <c r="G337" s="27"/>
      <c r="H337" s="27"/>
      <c r="I337" s="27"/>
      <c r="J337" s="27"/>
      <c r="L337" s="27"/>
      <c r="M337" s="27"/>
      <c r="N337" s="27"/>
      <c r="O337" s="27"/>
    </row>
    <row r="338" spans="5:15" ht="16.5">
      <c r="E338" s="27"/>
      <c r="G338" s="27"/>
      <c r="H338" s="27"/>
      <c r="I338" s="27"/>
      <c r="J338" s="27"/>
      <c r="L338" s="27"/>
      <c r="M338" s="27"/>
      <c r="N338" s="27"/>
      <c r="O338" s="27"/>
    </row>
    <row r="339" spans="5:15" ht="16.5">
      <c r="E339" s="27"/>
      <c r="G339" s="27"/>
      <c r="H339" s="27"/>
      <c r="I339" s="27"/>
      <c r="J339" s="27"/>
      <c r="L339" s="27"/>
      <c r="M339" s="27"/>
      <c r="N339" s="27"/>
      <c r="O339" s="27"/>
    </row>
    <row r="340" spans="5:15" ht="16.5">
      <c r="E340" s="27"/>
      <c r="G340" s="27"/>
      <c r="H340" s="27"/>
      <c r="I340" s="27"/>
      <c r="J340" s="27"/>
      <c r="L340" s="27"/>
      <c r="M340" s="27"/>
      <c r="N340" s="27"/>
      <c r="O340" s="27"/>
    </row>
    <row r="341" spans="5:15" ht="16.5">
      <c r="E341" s="27"/>
      <c r="G341" s="27"/>
      <c r="H341" s="27"/>
      <c r="I341" s="27"/>
      <c r="J341" s="27"/>
      <c r="L341" s="27"/>
      <c r="M341" s="27"/>
      <c r="N341" s="27"/>
      <c r="O341" s="27"/>
    </row>
    <row r="342" spans="5:15" ht="16.5">
      <c r="E342" s="27"/>
      <c r="G342" s="27"/>
      <c r="H342" s="27"/>
      <c r="I342" s="27"/>
      <c r="J342" s="27"/>
      <c r="L342" s="27"/>
      <c r="M342" s="27"/>
      <c r="N342" s="27"/>
      <c r="O342" s="27"/>
    </row>
    <row r="343" spans="5:15" ht="16.5">
      <c r="E343" s="27"/>
      <c r="G343" s="27"/>
      <c r="H343" s="27"/>
      <c r="I343" s="27"/>
      <c r="J343" s="27"/>
      <c r="L343" s="27"/>
      <c r="M343" s="27"/>
      <c r="N343" s="27"/>
      <c r="O343" s="27"/>
    </row>
    <row r="344" spans="5:15" ht="16.5">
      <c r="E344" s="27"/>
      <c r="G344" s="27"/>
      <c r="H344" s="27"/>
      <c r="I344" s="27"/>
      <c r="J344" s="27"/>
      <c r="L344" s="27"/>
      <c r="M344" s="27"/>
      <c r="N344" s="27"/>
      <c r="O344" s="27"/>
    </row>
    <row r="345" spans="5:15" ht="16.5">
      <c r="E345" s="27"/>
      <c r="G345" s="27"/>
      <c r="H345" s="27"/>
      <c r="I345" s="27"/>
      <c r="J345" s="27"/>
      <c r="L345" s="27"/>
      <c r="M345" s="27"/>
      <c r="N345" s="27"/>
      <c r="O345" s="27"/>
    </row>
    <row r="346" spans="5:15" ht="16.5">
      <c r="E346" s="27"/>
      <c r="G346" s="27"/>
      <c r="H346" s="27"/>
      <c r="I346" s="27"/>
      <c r="J346" s="27"/>
      <c r="L346" s="27"/>
      <c r="M346" s="27"/>
      <c r="N346" s="27"/>
      <c r="O346" s="27"/>
    </row>
    <row r="347" spans="5:15" ht="16.5">
      <c r="E347" s="27"/>
      <c r="G347" s="27"/>
      <c r="H347" s="27"/>
      <c r="I347" s="27"/>
      <c r="J347" s="27"/>
      <c r="L347" s="27"/>
      <c r="M347" s="27"/>
      <c r="N347" s="27"/>
      <c r="O347" s="27"/>
    </row>
    <row r="348" spans="5:15" ht="16.5">
      <c r="E348" s="27"/>
      <c r="G348" s="27"/>
      <c r="H348" s="27"/>
      <c r="I348" s="27"/>
      <c r="J348" s="27"/>
      <c r="L348" s="27"/>
      <c r="M348" s="27"/>
      <c r="N348" s="27"/>
      <c r="O348" s="27"/>
    </row>
    <row r="349" spans="5:15" ht="16.5">
      <c r="E349" s="27"/>
      <c r="G349" s="27"/>
      <c r="H349" s="27"/>
      <c r="I349" s="27"/>
      <c r="J349" s="27"/>
      <c r="L349" s="27"/>
      <c r="M349" s="27"/>
      <c r="N349" s="27"/>
      <c r="O349" s="27"/>
    </row>
    <row r="350" spans="5:15" ht="16.5">
      <c r="E350" s="27"/>
      <c r="G350" s="27"/>
      <c r="H350" s="27"/>
      <c r="I350" s="27"/>
      <c r="J350" s="27"/>
      <c r="L350" s="27"/>
      <c r="M350" s="27"/>
      <c r="N350" s="27"/>
      <c r="O350" s="27"/>
    </row>
    <row r="351" spans="5:15" ht="16.5">
      <c r="E351" s="27"/>
      <c r="G351" s="27"/>
      <c r="H351" s="27"/>
      <c r="I351" s="27"/>
      <c r="J351" s="27"/>
      <c r="L351" s="27"/>
      <c r="M351" s="27"/>
      <c r="N351" s="27"/>
      <c r="O351" s="27"/>
    </row>
    <row r="352" spans="5:15" ht="16.5">
      <c r="E352" s="27"/>
      <c r="G352" s="27"/>
      <c r="H352" s="27"/>
      <c r="I352" s="27"/>
      <c r="J352" s="27"/>
      <c r="L352" s="27"/>
      <c r="M352" s="27"/>
      <c r="N352" s="27"/>
      <c r="O352" s="27"/>
    </row>
    <row r="353" spans="5:15" ht="16.5">
      <c r="E353" s="27"/>
      <c r="G353" s="27"/>
      <c r="H353" s="27"/>
      <c r="I353" s="27"/>
      <c r="J353" s="27"/>
      <c r="L353" s="27"/>
      <c r="M353" s="27"/>
      <c r="N353" s="27"/>
      <c r="O353" s="27"/>
    </row>
    <row r="354" spans="5:15" ht="16.5">
      <c r="E354" s="27"/>
      <c r="G354" s="27"/>
      <c r="H354" s="27"/>
      <c r="I354" s="27"/>
      <c r="J354" s="27"/>
      <c r="L354" s="27"/>
      <c r="M354" s="27"/>
      <c r="N354" s="27"/>
      <c r="O354" s="27"/>
    </row>
    <row r="355" spans="5:15" ht="16.5">
      <c r="E355" s="27"/>
      <c r="G355" s="27"/>
      <c r="H355" s="27"/>
      <c r="I355" s="27"/>
      <c r="J355" s="27"/>
      <c r="L355" s="27"/>
      <c r="M355" s="27"/>
      <c r="N355" s="27"/>
      <c r="O355" s="27"/>
    </row>
    <row r="356" spans="5:15" ht="16.5">
      <c r="E356" s="27"/>
      <c r="G356" s="27"/>
      <c r="H356" s="27"/>
      <c r="I356" s="27"/>
      <c r="J356" s="27"/>
      <c r="L356" s="27"/>
      <c r="M356" s="27"/>
      <c r="N356" s="27"/>
      <c r="O356" s="27"/>
    </row>
    <row r="357" spans="5:15" ht="16.5">
      <c r="E357" s="27"/>
      <c r="G357" s="27"/>
      <c r="H357" s="27"/>
      <c r="I357" s="27"/>
      <c r="J357" s="27"/>
      <c r="L357" s="27"/>
      <c r="M357" s="27"/>
      <c r="N357" s="27"/>
      <c r="O357" s="27"/>
    </row>
    <row r="358" spans="5:15" ht="16.5">
      <c r="E358" s="27"/>
      <c r="G358" s="27"/>
      <c r="H358" s="27"/>
      <c r="I358" s="27"/>
      <c r="J358" s="27"/>
      <c r="L358" s="27"/>
      <c r="M358" s="27"/>
      <c r="N358" s="27"/>
      <c r="O358" s="27"/>
    </row>
    <row r="359" spans="5:15" ht="16.5">
      <c r="E359" s="27"/>
      <c r="G359" s="27"/>
      <c r="H359" s="27"/>
      <c r="I359" s="27"/>
      <c r="J359" s="27"/>
      <c r="L359" s="27"/>
      <c r="M359" s="27"/>
      <c r="N359" s="27"/>
      <c r="O359" s="27"/>
    </row>
    <row r="360" spans="5:15" ht="16.5">
      <c r="E360" s="27"/>
      <c r="G360" s="27"/>
      <c r="H360" s="27"/>
      <c r="I360" s="27"/>
      <c r="J360" s="27"/>
      <c r="L360" s="27"/>
      <c r="M360" s="27"/>
      <c r="N360" s="27"/>
      <c r="O360" s="27"/>
    </row>
    <row r="361" spans="5:15" ht="16.5">
      <c r="E361" s="27"/>
      <c r="G361" s="27"/>
      <c r="H361" s="27"/>
      <c r="I361" s="27"/>
      <c r="J361" s="27"/>
      <c r="L361" s="27"/>
      <c r="M361" s="27"/>
      <c r="N361" s="27"/>
      <c r="O361" s="27"/>
    </row>
    <row r="362" spans="5:15" ht="16.5">
      <c r="E362" s="27"/>
      <c r="G362" s="27"/>
      <c r="H362" s="27"/>
      <c r="I362" s="27"/>
      <c r="J362" s="27"/>
      <c r="L362" s="27"/>
      <c r="M362" s="27"/>
      <c r="N362" s="27"/>
      <c r="O362" s="27"/>
    </row>
    <row r="363" spans="5:15" ht="16.5">
      <c r="E363" s="27"/>
      <c r="G363" s="27"/>
      <c r="H363" s="27"/>
      <c r="I363" s="27"/>
      <c r="J363" s="27"/>
      <c r="L363" s="27"/>
      <c r="M363" s="27"/>
      <c r="N363" s="27"/>
      <c r="O363" s="27"/>
    </row>
    <row r="364" spans="5:15" ht="16.5">
      <c r="E364" s="27"/>
      <c r="G364" s="27"/>
      <c r="H364" s="27"/>
      <c r="I364" s="27"/>
      <c r="J364" s="27"/>
      <c r="L364" s="27"/>
      <c r="M364" s="27"/>
      <c r="N364" s="27"/>
      <c r="O364" s="27"/>
    </row>
    <row r="365" spans="5:15" ht="16.5">
      <c r="E365" s="27"/>
      <c r="G365" s="27"/>
      <c r="H365" s="27"/>
      <c r="I365" s="27"/>
      <c r="J365" s="27"/>
      <c r="L365" s="27"/>
      <c r="M365" s="27"/>
      <c r="N365" s="27"/>
      <c r="O365" s="27"/>
    </row>
    <row r="366" spans="5:15" ht="16.5">
      <c r="E366" s="27"/>
      <c r="G366" s="27"/>
      <c r="H366" s="27"/>
      <c r="I366" s="27"/>
      <c r="J366" s="27"/>
      <c r="L366" s="27"/>
      <c r="M366" s="27"/>
      <c r="N366" s="27"/>
      <c r="O366" s="27"/>
    </row>
    <row r="367" spans="5:15" ht="16.5">
      <c r="E367" s="27"/>
      <c r="G367" s="27"/>
      <c r="H367" s="27"/>
      <c r="I367" s="27"/>
      <c r="J367" s="27"/>
      <c r="L367" s="27"/>
      <c r="M367" s="27"/>
      <c r="N367" s="27"/>
      <c r="O367" s="27"/>
    </row>
    <row r="368" spans="5:15" ht="16.5">
      <c r="E368" s="27"/>
      <c r="G368" s="27"/>
      <c r="H368" s="27"/>
      <c r="I368" s="27"/>
      <c r="J368" s="27"/>
      <c r="L368" s="27"/>
      <c r="M368" s="27"/>
      <c r="N368" s="27"/>
      <c r="O368" s="27"/>
    </row>
    <row r="369" spans="5:15" ht="16.5">
      <c r="E369" s="27"/>
      <c r="G369" s="27"/>
      <c r="H369" s="27"/>
      <c r="I369" s="27"/>
      <c r="J369" s="27"/>
      <c r="L369" s="27"/>
      <c r="M369" s="27"/>
      <c r="N369" s="27"/>
      <c r="O369" s="27"/>
    </row>
    <row r="370" spans="5:15" ht="16.5">
      <c r="E370" s="27"/>
      <c r="G370" s="27"/>
      <c r="H370" s="27"/>
      <c r="I370" s="27"/>
      <c r="J370" s="27"/>
      <c r="L370" s="27"/>
      <c r="M370" s="27"/>
      <c r="N370" s="27"/>
      <c r="O370" s="27"/>
    </row>
    <row r="371" spans="5:15" ht="16.5">
      <c r="E371" s="27"/>
      <c r="G371" s="27"/>
      <c r="H371" s="27"/>
      <c r="I371" s="27"/>
      <c r="J371" s="27"/>
      <c r="L371" s="27"/>
      <c r="M371" s="27"/>
      <c r="N371" s="27"/>
      <c r="O371" s="27"/>
    </row>
    <row r="372" spans="8:15" ht="16.5">
      <c r="H372" s="27"/>
      <c r="I372" s="27"/>
      <c r="J372" s="27"/>
      <c r="L372" s="27"/>
      <c r="M372" s="27"/>
      <c r="N372" s="27"/>
      <c r="O372" s="27"/>
    </row>
    <row r="373" spans="8:15" ht="16.5">
      <c r="H373" s="27"/>
      <c r="I373" s="27"/>
      <c r="J373" s="27"/>
      <c r="L373" s="27"/>
      <c r="M373" s="27"/>
      <c r="N373" s="27"/>
      <c r="O373" s="27"/>
    </row>
    <row r="374" spans="8:15" ht="16.5">
      <c r="H374" s="27"/>
      <c r="I374" s="27"/>
      <c r="J374" s="27"/>
      <c r="L374" s="27"/>
      <c r="M374" s="27"/>
      <c r="N374" s="27"/>
      <c r="O374" s="27"/>
    </row>
    <row r="375" spans="8:15" ht="16.5">
      <c r="H375" s="27"/>
      <c r="I375" s="27"/>
      <c r="J375" s="27"/>
      <c r="L375" s="27"/>
      <c r="M375" s="27"/>
      <c r="N375" s="27"/>
      <c r="O375" s="27"/>
    </row>
    <row r="376" spans="8:15" ht="16.5">
      <c r="H376" s="27"/>
      <c r="I376" s="27"/>
      <c r="J376" s="27"/>
      <c r="L376" s="27"/>
      <c r="M376" s="27"/>
      <c r="N376" s="27"/>
      <c r="O376" s="27"/>
    </row>
    <row r="377" spans="8:15" ht="16.5">
      <c r="H377" s="27"/>
      <c r="I377" s="27"/>
      <c r="J377" s="27"/>
      <c r="L377" s="27"/>
      <c r="M377" s="27"/>
      <c r="N377" s="27"/>
      <c r="O377" s="27"/>
    </row>
    <row r="378" spans="8:15" ht="16.5">
      <c r="H378" s="27"/>
      <c r="I378" s="27"/>
      <c r="J378" s="27"/>
      <c r="L378" s="27"/>
      <c r="M378" s="27"/>
      <c r="N378" s="27"/>
      <c r="O378" s="27"/>
    </row>
    <row r="379" spans="8:15" ht="16.5">
      <c r="H379" s="27"/>
      <c r="I379" s="27"/>
      <c r="J379" s="27"/>
      <c r="L379" s="27"/>
      <c r="M379" s="27"/>
      <c r="N379" s="27"/>
      <c r="O379" s="27"/>
    </row>
    <row r="380" spans="8:15" ht="16.5">
      <c r="H380" s="27"/>
      <c r="I380" s="27"/>
      <c r="J380" s="27"/>
      <c r="L380" s="27"/>
      <c r="M380" s="27"/>
      <c r="N380" s="27"/>
      <c r="O380" s="27"/>
    </row>
    <row r="381" spans="8:15" ht="16.5">
      <c r="H381" s="27"/>
      <c r="I381" s="27"/>
      <c r="J381" s="27"/>
      <c r="L381" s="27"/>
      <c r="M381" s="27"/>
      <c r="N381" s="27"/>
      <c r="O381" s="27"/>
    </row>
    <row r="382" spans="8:15" ht="16.5">
      <c r="H382" s="27"/>
      <c r="I382" s="27"/>
      <c r="J382" s="27"/>
      <c r="L382" s="27"/>
      <c r="M382" s="27"/>
      <c r="N382" s="27"/>
      <c r="O382" s="27"/>
    </row>
    <row r="383" spans="8:15" ht="16.5">
      <c r="H383" s="27"/>
      <c r="I383" s="27"/>
      <c r="J383" s="27"/>
      <c r="L383" s="27"/>
      <c r="M383" s="27"/>
      <c r="N383" s="27"/>
      <c r="O383" s="27"/>
    </row>
    <row r="384" spans="8:15" ht="16.5">
      <c r="H384" s="27"/>
      <c r="I384" s="27"/>
      <c r="J384" s="27"/>
      <c r="L384" s="27"/>
      <c r="M384" s="27"/>
      <c r="N384" s="27"/>
      <c r="O384" s="27"/>
    </row>
    <row r="385" spans="8:15" ht="16.5">
      <c r="H385" s="27"/>
      <c r="I385" s="27"/>
      <c r="J385" s="27"/>
      <c r="L385" s="27"/>
      <c r="M385" s="27"/>
      <c r="N385" s="27"/>
      <c r="O385" s="27"/>
    </row>
    <row r="386" spans="8:15" ht="16.5">
      <c r="H386" s="27"/>
      <c r="I386" s="27"/>
      <c r="J386" s="27"/>
      <c r="L386" s="27"/>
      <c r="M386" s="27"/>
      <c r="N386" s="27"/>
      <c r="O386" s="27"/>
    </row>
    <row r="387" spans="8:15" ht="16.5">
      <c r="H387" s="27"/>
      <c r="I387" s="27"/>
      <c r="J387" s="27"/>
      <c r="L387" s="27"/>
      <c r="M387" s="27"/>
      <c r="N387" s="27"/>
      <c r="O387" s="27"/>
    </row>
    <row r="388" spans="8:15" ht="16.5">
      <c r="H388" s="27"/>
      <c r="I388" s="27"/>
      <c r="J388" s="27"/>
      <c r="L388" s="27"/>
      <c r="M388" s="27"/>
      <c r="N388" s="27"/>
      <c r="O388" s="27"/>
    </row>
    <row r="389" spans="8:15" ht="16.5">
      <c r="H389" s="27"/>
      <c r="I389" s="27"/>
      <c r="J389" s="27"/>
      <c r="L389" s="27"/>
      <c r="M389" s="27"/>
      <c r="N389" s="27"/>
      <c r="O389" s="27"/>
    </row>
    <row r="390" spans="8:15" ht="16.5">
      <c r="H390" s="27"/>
      <c r="I390" s="27"/>
      <c r="J390" s="27"/>
      <c r="L390" s="27"/>
      <c r="M390" s="27"/>
      <c r="N390" s="27"/>
      <c r="O390" s="27"/>
    </row>
    <row r="391" spans="8:15" ht="16.5">
      <c r="H391" s="27"/>
      <c r="I391" s="27"/>
      <c r="J391" s="27"/>
      <c r="L391" s="27"/>
      <c r="M391" s="27"/>
      <c r="N391" s="27"/>
      <c r="O391" s="27"/>
    </row>
    <row r="392" spans="8:15" ht="16.5">
      <c r="H392" s="27"/>
      <c r="I392" s="27"/>
      <c r="J392" s="27"/>
      <c r="L392" s="27"/>
      <c r="M392" s="27"/>
      <c r="N392" s="27"/>
      <c r="O392" s="27"/>
    </row>
    <row r="393" spans="8:15" ht="16.5">
      <c r="H393" s="27"/>
      <c r="I393" s="27"/>
      <c r="J393" s="27"/>
      <c r="L393" s="27"/>
      <c r="M393" s="27"/>
      <c r="N393" s="27"/>
      <c r="O393" s="27"/>
    </row>
    <row r="394" spans="8:15" ht="16.5">
      <c r="H394" s="27"/>
      <c r="I394" s="27"/>
      <c r="J394" s="27"/>
      <c r="L394" s="27"/>
      <c r="M394" s="27"/>
      <c r="N394" s="27"/>
      <c r="O394" s="27"/>
    </row>
    <row r="395" spans="8:15" ht="16.5">
      <c r="H395" s="27"/>
      <c r="I395" s="27"/>
      <c r="J395" s="27"/>
      <c r="L395" s="27"/>
      <c r="M395" s="27"/>
      <c r="N395" s="27"/>
      <c r="O395" s="27"/>
    </row>
    <row r="396" spans="8:15" ht="16.5">
      <c r="H396" s="27"/>
      <c r="I396" s="27"/>
      <c r="J396" s="27"/>
      <c r="L396" s="27"/>
      <c r="M396" s="27"/>
      <c r="N396" s="27"/>
      <c r="O396" s="27"/>
    </row>
    <row r="397" spans="8:15" ht="16.5">
      <c r="H397" s="27"/>
      <c r="I397" s="27"/>
      <c r="J397" s="27"/>
      <c r="L397" s="27"/>
      <c r="M397" s="27"/>
      <c r="N397" s="27"/>
      <c r="O397" s="27"/>
    </row>
    <row r="398" spans="8:15" ht="16.5">
      <c r="H398" s="27"/>
      <c r="I398" s="27"/>
      <c r="J398" s="27"/>
      <c r="L398" s="27"/>
      <c r="M398" s="27"/>
      <c r="N398" s="27"/>
      <c r="O398" s="27"/>
    </row>
    <row r="399" spans="8:15" ht="16.5">
      <c r="H399" s="27"/>
      <c r="I399" s="27"/>
      <c r="J399" s="27"/>
      <c r="L399" s="27"/>
      <c r="M399" s="27"/>
      <c r="N399" s="27"/>
      <c r="O399" s="27"/>
    </row>
    <row r="400" spans="8:15" ht="16.5">
      <c r="H400" s="27"/>
      <c r="I400" s="27"/>
      <c r="J400" s="27"/>
      <c r="L400" s="27"/>
      <c r="M400" s="27"/>
      <c r="N400" s="27"/>
      <c r="O400" s="27"/>
    </row>
    <row r="401" spans="8:15" ht="16.5">
      <c r="H401" s="27"/>
      <c r="I401" s="27"/>
      <c r="J401" s="27"/>
      <c r="L401" s="27"/>
      <c r="M401" s="27"/>
      <c r="N401" s="27"/>
      <c r="O401" s="27"/>
    </row>
    <row r="402" spans="8:15" ht="16.5">
      <c r="H402" s="27"/>
      <c r="I402" s="27"/>
      <c r="J402" s="27"/>
      <c r="L402" s="27"/>
      <c r="M402" s="27"/>
      <c r="N402" s="27"/>
      <c r="O402" s="27"/>
    </row>
    <row r="403" spans="8:15" ht="16.5">
      <c r="H403" s="27"/>
      <c r="I403" s="27"/>
      <c r="J403" s="27"/>
      <c r="L403" s="27"/>
      <c r="M403" s="27"/>
      <c r="N403" s="27"/>
      <c r="O403" s="27"/>
    </row>
    <row r="404" spans="8:15" ht="16.5">
      <c r="H404" s="27"/>
      <c r="I404" s="27"/>
      <c r="J404" s="27"/>
      <c r="L404" s="27"/>
      <c r="M404" s="27"/>
      <c r="N404" s="27"/>
      <c r="O404" s="27"/>
    </row>
    <row r="405" spans="8:15" ht="16.5">
      <c r="H405" s="27"/>
      <c r="I405" s="27"/>
      <c r="J405" s="27"/>
      <c r="L405" s="27"/>
      <c r="M405" s="27"/>
      <c r="N405" s="27"/>
      <c r="O405" s="27"/>
    </row>
    <row r="406" spans="8:15" ht="16.5">
      <c r="H406" s="27"/>
      <c r="I406" s="27"/>
      <c r="J406" s="27"/>
      <c r="L406" s="27"/>
      <c r="M406" s="27"/>
      <c r="N406" s="27"/>
      <c r="O406" s="27"/>
    </row>
    <row r="407" spans="8:15" ht="16.5">
      <c r="H407" s="27"/>
      <c r="I407" s="27"/>
      <c r="J407" s="27"/>
      <c r="L407" s="27"/>
      <c r="M407" s="27"/>
      <c r="N407" s="27"/>
      <c r="O407" s="27"/>
    </row>
    <row r="408" spans="8:15" ht="16.5">
      <c r="H408" s="27"/>
      <c r="I408" s="27"/>
      <c r="J408" s="27"/>
      <c r="L408" s="27"/>
      <c r="M408" s="27"/>
      <c r="N408" s="27"/>
      <c r="O408" s="27"/>
    </row>
    <row r="409" spans="8:15" ht="16.5">
      <c r="H409" s="27"/>
      <c r="I409" s="27"/>
      <c r="J409" s="27"/>
      <c r="L409" s="27"/>
      <c r="M409" s="27"/>
      <c r="N409" s="27"/>
      <c r="O409" s="27"/>
    </row>
    <row r="410" spans="8:15" ht="16.5">
      <c r="H410" s="27"/>
      <c r="I410" s="27"/>
      <c r="J410" s="27"/>
      <c r="L410" s="27"/>
      <c r="M410" s="27"/>
      <c r="N410" s="27"/>
      <c r="O410" s="27"/>
    </row>
    <row r="411" spans="8:15" ht="16.5">
      <c r="H411" s="27"/>
      <c r="I411" s="27"/>
      <c r="J411" s="27"/>
      <c r="L411" s="27"/>
      <c r="M411" s="27"/>
      <c r="N411" s="27"/>
      <c r="O411" s="27"/>
    </row>
    <row r="412" spans="8:15" ht="16.5">
      <c r="H412" s="27"/>
      <c r="I412" s="27"/>
      <c r="J412" s="27"/>
      <c r="L412" s="27"/>
      <c r="M412" s="27"/>
      <c r="N412" s="27"/>
      <c r="O412" s="27"/>
    </row>
    <row r="413" spans="8:15" ht="16.5">
      <c r="H413" s="27"/>
      <c r="I413" s="27"/>
      <c r="J413" s="27"/>
      <c r="L413" s="27"/>
      <c r="M413" s="27"/>
      <c r="N413" s="27"/>
      <c r="O413" s="27"/>
    </row>
    <row r="414" spans="8:15" ht="16.5">
      <c r="H414" s="27"/>
      <c r="I414" s="27"/>
      <c r="J414" s="27"/>
      <c r="L414" s="27"/>
      <c r="M414" s="27"/>
      <c r="N414" s="27"/>
      <c r="O414" s="27"/>
    </row>
    <row r="415" spans="8:15" ht="16.5">
      <c r="H415" s="27"/>
      <c r="I415" s="27"/>
      <c r="J415" s="27"/>
      <c r="L415" s="27"/>
      <c r="M415" s="27"/>
      <c r="N415" s="27"/>
      <c r="O415" s="27"/>
    </row>
    <row r="416" spans="8:15" ht="16.5">
      <c r="H416" s="27"/>
      <c r="I416" s="27"/>
      <c r="J416" s="27"/>
      <c r="L416" s="27"/>
      <c r="M416" s="27"/>
      <c r="N416" s="27"/>
      <c r="O416" s="27"/>
    </row>
    <row r="417" spans="8:15" ht="16.5">
      <c r="H417" s="27"/>
      <c r="I417" s="27"/>
      <c r="J417" s="27"/>
      <c r="L417" s="27"/>
      <c r="M417" s="27"/>
      <c r="N417" s="27"/>
      <c r="O417" s="27"/>
    </row>
    <row r="418" spans="8:15" ht="16.5">
      <c r="H418" s="27"/>
      <c r="I418" s="27"/>
      <c r="J418" s="27"/>
      <c r="L418" s="27"/>
      <c r="M418" s="27"/>
      <c r="N418" s="27"/>
      <c r="O418" s="27"/>
    </row>
    <row r="419" spans="8:15" ht="16.5">
      <c r="H419" s="27"/>
      <c r="I419" s="27"/>
      <c r="J419" s="27"/>
      <c r="L419" s="27"/>
      <c r="M419" s="27"/>
      <c r="N419" s="27"/>
      <c r="O419" s="27"/>
    </row>
    <row r="420" spans="8:15" ht="16.5">
      <c r="H420" s="27"/>
      <c r="I420" s="27"/>
      <c r="J420" s="27"/>
      <c r="L420" s="27"/>
      <c r="M420" s="27"/>
      <c r="N420" s="27"/>
      <c r="O420" s="27"/>
    </row>
    <row r="421" spans="8:15" ht="16.5">
      <c r="H421" s="27"/>
      <c r="I421" s="27"/>
      <c r="J421" s="27"/>
      <c r="L421" s="27"/>
      <c r="M421" s="27"/>
      <c r="N421" s="27"/>
      <c r="O421" s="27"/>
    </row>
    <row r="422" spans="8:15" ht="16.5">
      <c r="H422" s="27"/>
      <c r="I422" s="27"/>
      <c r="J422" s="27"/>
      <c r="L422" s="27"/>
      <c r="M422" s="27"/>
      <c r="N422" s="27"/>
      <c r="O422" s="27"/>
    </row>
    <row r="423" spans="8:15" ht="16.5">
      <c r="H423" s="27"/>
      <c r="I423" s="27"/>
      <c r="J423" s="27"/>
      <c r="L423" s="27"/>
      <c r="M423" s="27"/>
      <c r="N423" s="27"/>
      <c r="O423" s="27"/>
    </row>
  </sheetData>
  <mergeCells count="55">
    <mergeCell ref="AE40:AI40"/>
    <mergeCell ref="A33:C33"/>
    <mergeCell ref="A34:C34"/>
    <mergeCell ref="A40:E40"/>
    <mergeCell ref="U40:Y40"/>
    <mergeCell ref="Z40:AD40"/>
    <mergeCell ref="U39:AD39"/>
    <mergeCell ref="K40:P40"/>
    <mergeCell ref="P34:Q34"/>
    <mergeCell ref="I28:J28"/>
    <mergeCell ref="K28:L28"/>
    <mergeCell ref="I29:J29"/>
    <mergeCell ref="K29:L29"/>
    <mergeCell ref="A29:C29"/>
    <mergeCell ref="P35:Q35"/>
    <mergeCell ref="A31:C31"/>
    <mergeCell ref="A32:C32"/>
    <mergeCell ref="I30:J30"/>
    <mergeCell ref="K30:L30"/>
    <mergeCell ref="K32:L32"/>
    <mergeCell ref="A28:C28"/>
    <mergeCell ref="A25:C25"/>
    <mergeCell ref="A26:C26"/>
    <mergeCell ref="A24:C24"/>
    <mergeCell ref="A23:C23"/>
    <mergeCell ref="H19:J20"/>
    <mergeCell ref="A12:C12"/>
    <mergeCell ref="A4:C4"/>
    <mergeCell ref="A5:C5"/>
    <mergeCell ref="A6:C6"/>
    <mergeCell ref="A7:C7"/>
    <mergeCell ref="A13:C13"/>
    <mergeCell ref="A19:C19"/>
    <mergeCell ref="A20:C20"/>
    <mergeCell ref="A8:C8"/>
    <mergeCell ref="A9:C9"/>
    <mergeCell ref="A21:C21"/>
    <mergeCell ref="A22:C22"/>
    <mergeCell ref="A14:C14"/>
    <mergeCell ref="A16:C16"/>
    <mergeCell ref="I27:J27"/>
    <mergeCell ref="K27:L27"/>
    <mergeCell ref="I24:J24"/>
    <mergeCell ref="K24:L24"/>
    <mergeCell ref="I25:J25"/>
    <mergeCell ref="H22:L22"/>
    <mergeCell ref="I23:J23"/>
    <mergeCell ref="K23:L23"/>
    <mergeCell ref="F40:J40"/>
    <mergeCell ref="K33:L33"/>
    <mergeCell ref="K34:L34"/>
    <mergeCell ref="K35:L35"/>
    <mergeCell ref="I26:J26"/>
    <mergeCell ref="K25:L25"/>
    <mergeCell ref="K26:L26"/>
  </mergeCells>
  <printOptions/>
  <pageMargins left="0.35433070866141736" right="0.35433070866141736" top="0.52" bottom="0.52" header="0.5118110236220472" footer="0.5118110236220472"/>
  <pageSetup horizontalDpi="600" verticalDpi="600" orientation="landscape" r:id="rId4"/>
  <drawing r:id="rId3"/>
  <legacyDrawing r:id="rId2"/>
  <oleObjects>
    <oleObject progId="Mathcad" shapeId="355910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/>
  <dimension ref="A1:CG423"/>
  <sheetViews>
    <sheetView workbookViewId="0" topLeftCell="A1">
      <selection activeCell="F18" sqref="F18"/>
    </sheetView>
  </sheetViews>
  <sheetFormatPr defaultColWidth="9.140625" defaultRowHeight="12.75"/>
  <cols>
    <col min="1" max="1" width="5.140625" style="97" customWidth="1"/>
    <col min="2" max="2" width="7.421875" style="2" customWidth="1"/>
    <col min="3" max="3" width="6.8515625" style="11" customWidth="1"/>
    <col min="4" max="4" width="6.7109375" style="5" customWidth="1"/>
    <col min="5" max="5" width="8.7109375" style="3" customWidth="1"/>
    <col min="6" max="6" width="5.7109375" style="12" customWidth="1"/>
    <col min="7" max="9" width="6.00390625" style="2" customWidth="1"/>
    <col min="10" max="10" width="6.421875" style="2" customWidth="1"/>
    <col min="11" max="11" width="6.421875" style="11" customWidth="1"/>
    <col min="12" max="12" width="7.57421875" style="2" customWidth="1"/>
    <col min="13" max="13" width="7.28125" style="2" customWidth="1"/>
    <col min="14" max="14" width="7.00390625" style="2" customWidth="1"/>
    <col min="15" max="15" width="6.8515625" style="2" customWidth="1"/>
    <col min="16" max="16" width="6.421875" style="4" customWidth="1"/>
    <col min="17" max="17" width="6.8515625" style="18" customWidth="1"/>
    <col min="18" max="18" width="7.00390625" style="18" customWidth="1"/>
    <col min="19" max="19" width="7.00390625" style="26" customWidth="1"/>
    <col min="20" max="20" width="2.140625" style="26" customWidth="1"/>
    <col min="21" max="21" width="7.28125" style="26" customWidth="1"/>
    <col min="22" max="22" width="7.421875" style="26" customWidth="1"/>
    <col min="23" max="23" width="8.28125" style="26" customWidth="1"/>
    <col min="24" max="24" width="7.7109375" style="26" customWidth="1"/>
    <col min="25" max="28" width="8.00390625" style="26" bestFit="1" customWidth="1"/>
    <col min="29" max="29" width="7.7109375" style="26" customWidth="1"/>
    <col min="30" max="30" width="7.140625" style="0" customWidth="1"/>
    <col min="31" max="34" width="5.8515625" style="0" customWidth="1"/>
    <col min="35" max="35" width="6.421875" style="0" customWidth="1"/>
    <col min="36" max="76" width="8.7109375" style="0" customWidth="1"/>
    <col min="77" max="16384" width="8.7109375" style="2" customWidth="1"/>
  </cols>
  <sheetData>
    <row r="1" spans="1:16" ht="18">
      <c r="A1" s="96" t="s">
        <v>186</v>
      </c>
      <c r="C1" s="14"/>
      <c r="D1" s="1"/>
      <c r="E1" s="1"/>
      <c r="F1" s="140"/>
      <c r="G1" s="17"/>
      <c r="H1" s="5"/>
      <c r="I1" s="19"/>
      <c r="K1" s="85" t="s">
        <v>123</v>
      </c>
      <c r="L1" s="85"/>
      <c r="M1" s="5"/>
      <c r="P1" s="2"/>
    </row>
    <row r="2" spans="1:16" ht="16.5">
      <c r="A2" s="1" t="s">
        <v>151</v>
      </c>
      <c r="C2" s="14"/>
      <c r="D2" s="1"/>
      <c r="E2" s="1"/>
      <c r="F2" s="140"/>
      <c r="G2" s="17"/>
      <c r="H2" s="5" t="s">
        <v>87</v>
      </c>
      <c r="I2" s="19"/>
      <c r="K2" s="85"/>
      <c r="L2" s="5"/>
      <c r="M2" s="5"/>
      <c r="P2" s="2"/>
    </row>
    <row r="3" spans="1:10" ht="16.5">
      <c r="A3" s="97" t="s">
        <v>95</v>
      </c>
      <c r="I3" s="10"/>
      <c r="J3" s="10" t="s">
        <v>75</v>
      </c>
    </row>
    <row r="4" spans="1:9" ht="16.5">
      <c r="A4" s="174" t="s">
        <v>179</v>
      </c>
      <c r="B4" s="175"/>
      <c r="C4" s="175"/>
      <c r="D4" s="5" t="s">
        <v>101</v>
      </c>
      <c r="E4" s="3">
        <v>0.007642</v>
      </c>
      <c r="F4" s="12" t="s">
        <v>5</v>
      </c>
      <c r="H4" s="5"/>
      <c r="I4" s="10"/>
    </row>
    <row r="5" spans="1:10" ht="16.5">
      <c r="A5" s="174" t="s">
        <v>180</v>
      </c>
      <c r="B5" s="175"/>
      <c r="C5" s="175"/>
      <c r="D5" s="5" t="s">
        <v>1</v>
      </c>
      <c r="E5" s="3">
        <v>0.000844</v>
      </c>
      <c r="F5" s="12" t="s">
        <v>5</v>
      </c>
      <c r="J5" s="10" t="s">
        <v>76</v>
      </c>
    </row>
    <row r="6" spans="1:12" ht="16.5">
      <c r="A6" s="174" t="s">
        <v>0</v>
      </c>
      <c r="B6" s="175"/>
      <c r="C6" s="175"/>
      <c r="D6" s="5" t="s">
        <v>2</v>
      </c>
      <c r="E6" s="3">
        <v>0.1</v>
      </c>
      <c r="F6" s="12" t="s">
        <v>5</v>
      </c>
      <c r="H6" s="5"/>
      <c r="I6" s="10"/>
      <c r="L6" s="2" t="s">
        <v>15</v>
      </c>
    </row>
    <row r="7" spans="1:6" ht="16.5">
      <c r="A7" s="174" t="s">
        <v>3</v>
      </c>
      <c r="B7" s="175"/>
      <c r="C7" s="175"/>
      <c r="D7" s="5" t="s">
        <v>4</v>
      </c>
      <c r="E7" s="3">
        <v>0.02</v>
      </c>
      <c r="F7" s="4" t="s">
        <v>6</v>
      </c>
    </row>
    <row r="8" spans="1:10" ht="16.5">
      <c r="A8" s="174" t="s">
        <v>9</v>
      </c>
      <c r="B8" s="175"/>
      <c r="C8" s="175"/>
      <c r="D8" s="5" t="s">
        <v>10</v>
      </c>
      <c r="E8" s="3">
        <v>0.0001</v>
      </c>
      <c r="F8" s="4" t="s">
        <v>6</v>
      </c>
      <c r="H8" s="34"/>
      <c r="I8" s="29"/>
      <c r="J8" s="10" t="s">
        <v>77</v>
      </c>
    </row>
    <row r="9" spans="1:9" ht="16.5">
      <c r="A9" s="174" t="s">
        <v>7</v>
      </c>
      <c r="B9" s="175"/>
      <c r="C9" s="175"/>
      <c r="D9" s="5" t="s">
        <v>8</v>
      </c>
      <c r="E9" s="18">
        <v>36</v>
      </c>
      <c r="H9" s="35"/>
      <c r="I9" s="29"/>
    </row>
    <row r="10" spans="1:8" ht="18">
      <c r="A10" s="5" t="s">
        <v>142</v>
      </c>
      <c r="B10" s="6"/>
      <c r="C10" s="6"/>
      <c r="D10" s="5" t="s">
        <v>143</v>
      </c>
      <c r="E10" s="139">
        <f>0.825/2</f>
        <v>0.4125</v>
      </c>
      <c r="F10" s="12" t="s">
        <v>150</v>
      </c>
      <c r="H10" s="5" t="s">
        <v>78</v>
      </c>
    </row>
    <row r="11" spans="1:8" ht="18">
      <c r="A11" s="5" t="s">
        <v>144</v>
      </c>
      <c r="B11" s="6"/>
      <c r="C11" s="6"/>
      <c r="D11" s="5" t="s">
        <v>145</v>
      </c>
      <c r="E11" s="139">
        <f>E10*0.9</f>
        <v>0.37124999999999997</v>
      </c>
      <c r="F11" s="12" t="s">
        <v>150</v>
      </c>
      <c r="H11" s="5"/>
    </row>
    <row r="12" spans="1:12" ht="16.5">
      <c r="A12" s="174" t="s">
        <v>12</v>
      </c>
      <c r="B12" s="175"/>
      <c r="C12" s="175"/>
      <c r="D12" s="7" t="s">
        <v>41</v>
      </c>
      <c r="E12" s="3">
        <f>4*PI()*10^-7</f>
        <v>1.2566370614359173E-06</v>
      </c>
      <c r="F12" s="12" t="s">
        <v>13</v>
      </c>
      <c r="H12" s="5" t="s">
        <v>96</v>
      </c>
      <c r="L12" s="8"/>
    </row>
    <row r="13" spans="1:8" ht="16.5">
      <c r="A13" s="174" t="s">
        <v>16</v>
      </c>
      <c r="B13" s="175"/>
      <c r="C13" s="175"/>
      <c r="D13" s="7" t="s">
        <v>42</v>
      </c>
      <c r="E13" s="4">
        <v>0.88</v>
      </c>
      <c r="H13" s="21"/>
    </row>
    <row r="14" spans="1:8" ht="16.5">
      <c r="A14" s="174" t="s">
        <v>17</v>
      </c>
      <c r="B14" s="175"/>
      <c r="C14" s="175"/>
      <c r="D14" s="7" t="s">
        <v>18</v>
      </c>
      <c r="E14" s="4">
        <v>0.847</v>
      </c>
      <c r="H14" s="21"/>
    </row>
    <row r="15" spans="1:8" ht="16.5">
      <c r="A15" s="97" t="s">
        <v>49</v>
      </c>
      <c r="B15" s="6"/>
      <c r="C15" s="6"/>
      <c r="D15" s="5" t="s">
        <v>50</v>
      </c>
      <c r="E15" s="4">
        <v>1.61</v>
      </c>
      <c r="H15" s="5" t="s">
        <v>79</v>
      </c>
    </row>
    <row r="16" spans="1:5" ht="16.5">
      <c r="A16" s="174" t="s">
        <v>19</v>
      </c>
      <c r="B16" s="175"/>
      <c r="C16" s="175"/>
      <c r="D16" s="7" t="s">
        <v>43</v>
      </c>
      <c r="E16" s="4">
        <f>1/(1+E15)</f>
        <v>0.38314176245210724</v>
      </c>
    </row>
    <row r="17" spans="1:8" ht="18.75">
      <c r="A17" s="97" t="s">
        <v>81</v>
      </c>
      <c r="B17" s="29"/>
      <c r="C17" s="29"/>
      <c r="D17" s="22" t="s">
        <v>83</v>
      </c>
      <c r="E17" s="17">
        <v>4.6E-10</v>
      </c>
      <c r="F17" s="12" t="s">
        <v>11</v>
      </c>
      <c r="H17" s="5" t="s">
        <v>97</v>
      </c>
    </row>
    <row r="18" spans="1:76" ht="18.75">
      <c r="A18" s="97" t="s">
        <v>82</v>
      </c>
      <c r="B18" s="29"/>
      <c r="C18" s="29"/>
      <c r="D18" s="22" t="s">
        <v>84</v>
      </c>
      <c r="E18" s="17">
        <v>8.5E-11</v>
      </c>
      <c r="F18" s="12" t="s">
        <v>80</v>
      </c>
      <c r="L18" s="33"/>
      <c r="N18" s="4"/>
      <c r="P18" s="26"/>
      <c r="Q18" s="31"/>
      <c r="R18" s="31"/>
      <c r="AB18"/>
      <c r="AC18"/>
      <c r="BW18" s="2"/>
      <c r="BX18" s="2"/>
    </row>
    <row r="19" spans="1:76" ht="18.75">
      <c r="A19" s="174" t="s">
        <v>30</v>
      </c>
      <c r="B19" s="175"/>
      <c r="C19" s="175"/>
      <c r="D19" s="9" t="s">
        <v>85</v>
      </c>
      <c r="E19" s="3">
        <v>0.006</v>
      </c>
      <c r="F19" s="4" t="s">
        <v>5</v>
      </c>
      <c r="H19" s="176" t="s">
        <v>70</v>
      </c>
      <c r="I19" s="177"/>
      <c r="J19" s="178"/>
      <c r="L19" s="33"/>
      <c r="N19" s="4"/>
      <c r="P19" s="26"/>
      <c r="Q19" s="31"/>
      <c r="R19" s="31"/>
      <c r="AB19"/>
      <c r="AC19"/>
      <c r="BW19" s="2"/>
      <c r="BX19" s="2"/>
    </row>
    <row r="20" spans="1:78" ht="18.75">
      <c r="A20" s="174" t="s">
        <v>24</v>
      </c>
      <c r="B20" s="175"/>
      <c r="C20" s="175"/>
      <c r="D20" s="9" t="s">
        <v>86</v>
      </c>
      <c r="E20" s="3">
        <v>3.5E-06</v>
      </c>
      <c r="F20" s="12" t="s">
        <v>5</v>
      </c>
      <c r="H20" s="177"/>
      <c r="I20" s="177"/>
      <c r="J20" s="178"/>
      <c r="K20" s="104"/>
      <c r="L20" s="104"/>
      <c r="M20" s="104"/>
      <c r="N20" s="5"/>
      <c r="P20" s="67" t="s">
        <v>141</v>
      </c>
      <c r="Q20" s="67" t="s">
        <v>109</v>
      </c>
      <c r="R20" s="68" t="s">
        <v>111</v>
      </c>
      <c r="S20" s="79" t="s">
        <v>115</v>
      </c>
      <c r="T20" s="108"/>
      <c r="AD20" s="26"/>
      <c r="AE20" s="26"/>
      <c r="BY20"/>
      <c r="BZ20"/>
    </row>
    <row r="21" spans="1:78" ht="16.5">
      <c r="A21" s="174" t="s">
        <v>98</v>
      </c>
      <c r="B21" s="175"/>
      <c r="C21" s="175"/>
      <c r="D21" s="95" t="s">
        <v>124</v>
      </c>
      <c r="E21" s="3">
        <v>35000000000</v>
      </c>
      <c r="F21" s="12" t="s">
        <v>27</v>
      </c>
      <c r="K21" s="2"/>
      <c r="P21" s="69" t="s">
        <v>108</v>
      </c>
      <c r="Q21" s="69" t="s">
        <v>108</v>
      </c>
      <c r="R21" s="70" t="s">
        <v>112</v>
      </c>
      <c r="S21" s="80" t="s">
        <v>116</v>
      </c>
      <c r="T21" s="108"/>
      <c r="AD21" s="26"/>
      <c r="AE21" s="26"/>
      <c r="BY21"/>
      <c r="BZ21"/>
    </row>
    <row r="22" spans="1:80" ht="16.5">
      <c r="A22" s="174" t="s">
        <v>98</v>
      </c>
      <c r="B22" s="175"/>
      <c r="C22" s="175"/>
      <c r="D22" s="95" t="s">
        <v>125</v>
      </c>
      <c r="E22" s="13">
        <v>0.149</v>
      </c>
      <c r="F22" s="12" t="s">
        <v>20</v>
      </c>
      <c r="G22" s="3"/>
      <c r="H22" s="159" t="s">
        <v>28</v>
      </c>
      <c r="I22" s="160"/>
      <c r="J22" s="160"/>
      <c r="K22" s="160"/>
      <c r="L22" s="161"/>
      <c r="P22" s="75" t="s">
        <v>110</v>
      </c>
      <c r="Q22" s="75" t="s">
        <v>110</v>
      </c>
      <c r="R22" s="76" t="s">
        <v>65</v>
      </c>
      <c r="S22" s="81" t="s">
        <v>117</v>
      </c>
      <c r="T22" s="108"/>
      <c r="U22" s="2"/>
      <c r="V22" s="2"/>
      <c r="AD22" s="26"/>
      <c r="AE22" s="26"/>
      <c r="AF22" s="26"/>
      <c r="AG22" s="26"/>
      <c r="BY22"/>
      <c r="BZ22"/>
      <c r="CA22"/>
      <c r="CB22"/>
    </row>
    <row r="23" spans="1:80" ht="16.5">
      <c r="A23" s="174" t="s">
        <v>98</v>
      </c>
      <c r="B23" s="175"/>
      <c r="C23" s="175"/>
      <c r="D23" s="95" t="s">
        <v>126</v>
      </c>
      <c r="E23" s="3">
        <v>5000000000</v>
      </c>
      <c r="F23" s="12" t="s">
        <v>27</v>
      </c>
      <c r="H23" s="133" t="s">
        <v>29</v>
      </c>
      <c r="I23" s="162" t="s">
        <v>44</v>
      </c>
      <c r="J23" s="163"/>
      <c r="K23" s="162" t="s">
        <v>45</v>
      </c>
      <c r="L23" s="164"/>
      <c r="M23" s="134"/>
      <c r="N23" s="126"/>
      <c r="O23" s="72" t="s">
        <v>148</v>
      </c>
      <c r="P23" s="90">
        <f>K160*4*K34</f>
        <v>0.3639227574179669</v>
      </c>
      <c r="Q23" s="69"/>
      <c r="R23" s="70">
        <f aca="true" t="shared" si="0" ref="R23:R30">P23*2*E$33</f>
        <v>3.202520265278109</v>
      </c>
      <c r="S23" s="77">
        <f>K161</f>
        <v>0.03598795566697398</v>
      </c>
      <c r="T23" s="109"/>
      <c r="U23" s="2"/>
      <c r="V23" s="2"/>
      <c r="AD23" s="26"/>
      <c r="AE23" s="26"/>
      <c r="AF23" s="26"/>
      <c r="AG23" s="26"/>
      <c r="BY23"/>
      <c r="BZ23"/>
      <c r="CA23"/>
      <c r="CB23"/>
    </row>
    <row r="24" spans="1:79" ht="16.5">
      <c r="A24" s="174" t="s">
        <v>98</v>
      </c>
      <c r="B24" s="175"/>
      <c r="C24" s="175"/>
      <c r="D24" s="95" t="s">
        <v>127</v>
      </c>
      <c r="E24" s="27">
        <v>-700000000</v>
      </c>
      <c r="F24" s="12" t="s">
        <v>32</v>
      </c>
      <c r="H24" s="133">
        <v>1</v>
      </c>
      <c r="I24" s="172">
        <v>0.495253</v>
      </c>
      <c r="J24" s="172"/>
      <c r="K24" s="172">
        <v>62.0015569999999</v>
      </c>
      <c r="L24" s="173"/>
      <c r="M24" s="135"/>
      <c r="N24" s="127"/>
      <c r="O24" s="73" t="s">
        <v>147</v>
      </c>
      <c r="P24" s="90">
        <f>L160*4*K34</f>
        <v>2.422774524989412</v>
      </c>
      <c r="Q24" s="69"/>
      <c r="R24" s="70">
        <f t="shared" si="0"/>
        <v>21.320415819906827</v>
      </c>
      <c r="S24" s="77">
        <f>L161</f>
        <v>0.23958573741035377</v>
      </c>
      <c r="T24" s="109"/>
      <c r="U24" s="2"/>
      <c r="V24" s="2"/>
      <c r="AD24" s="26"/>
      <c r="AE24" s="26"/>
      <c r="AF24" s="26"/>
      <c r="AG24" s="26"/>
      <c r="BY24"/>
      <c r="BZ24"/>
      <c r="CA24"/>
    </row>
    <row r="25" spans="1:79" ht="18.75">
      <c r="A25" s="174" t="s">
        <v>26</v>
      </c>
      <c r="B25" s="175"/>
      <c r="C25" s="175"/>
      <c r="D25" s="9" t="s">
        <v>99</v>
      </c>
      <c r="E25" s="3">
        <v>32000000000</v>
      </c>
      <c r="F25" s="12" t="s">
        <v>27</v>
      </c>
      <c r="H25" s="133">
        <v>2</v>
      </c>
      <c r="I25" s="172">
        <v>67.221915</v>
      </c>
      <c r="J25" s="172"/>
      <c r="K25" s="172">
        <v>76.448413</v>
      </c>
      <c r="L25" s="173"/>
      <c r="M25" s="135"/>
      <c r="N25" s="127"/>
      <c r="O25" s="74" t="s">
        <v>113</v>
      </c>
      <c r="P25" s="90">
        <f>M160*4*K34</f>
        <v>0.02381841032616561</v>
      </c>
      <c r="Q25" s="71"/>
      <c r="R25" s="70">
        <f t="shared" si="0"/>
        <v>0.2096020108702574</v>
      </c>
      <c r="S25" s="77">
        <f>M161</f>
        <v>0.0023553786549582907</v>
      </c>
      <c r="T25" s="109"/>
      <c r="U25" s="2"/>
      <c r="V25"/>
      <c r="AD25" s="26"/>
      <c r="AE25" s="26"/>
      <c r="AF25" s="26"/>
      <c r="AG25" s="26"/>
      <c r="BY25"/>
      <c r="BZ25"/>
      <c r="CA25"/>
    </row>
    <row r="26" spans="1:79" ht="18.75">
      <c r="A26" s="174" t="s">
        <v>26</v>
      </c>
      <c r="B26" s="175"/>
      <c r="C26" s="175"/>
      <c r="D26" s="9" t="s">
        <v>100</v>
      </c>
      <c r="E26" s="2">
        <v>0.5</v>
      </c>
      <c r="F26" s="12" t="s">
        <v>20</v>
      </c>
      <c r="H26" s="133">
        <v>3</v>
      </c>
      <c r="I26" s="172">
        <v>0.464341</v>
      </c>
      <c r="J26" s="172"/>
      <c r="K26" s="172">
        <v>26.859917</v>
      </c>
      <c r="L26" s="173"/>
      <c r="M26" s="135"/>
      <c r="N26" s="38"/>
      <c r="O26" s="128" t="s">
        <v>146</v>
      </c>
      <c r="P26" s="90">
        <f>N160*4*K34</f>
        <v>2.2741955124351025</v>
      </c>
      <c r="Q26" s="69"/>
      <c r="R26" s="70">
        <f t="shared" si="0"/>
        <v>20.012920509428906</v>
      </c>
      <c r="S26" s="77">
        <f>N161</f>
        <v>0.22489290821004593</v>
      </c>
      <c r="T26" s="109"/>
      <c r="U26" s="2"/>
      <c r="V26"/>
      <c r="AD26" s="26"/>
      <c r="AE26" s="26"/>
      <c r="AF26" s="26"/>
      <c r="AG26" s="26"/>
      <c r="BY26"/>
      <c r="BZ26"/>
      <c r="CA26"/>
    </row>
    <row r="27" spans="1:79" ht="16.5">
      <c r="A27" s="97" t="s">
        <v>71</v>
      </c>
      <c r="B27" s="6"/>
      <c r="C27" s="6"/>
      <c r="D27" s="5" t="s">
        <v>66</v>
      </c>
      <c r="E27" s="18">
        <v>5954</v>
      </c>
      <c r="F27" s="12" t="s">
        <v>69</v>
      </c>
      <c r="H27" s="133">
        <v>4</v>
      </c>
      <c r="I27" s="172">
        <v>34.675184</v>
      </c>
      <c r="J27" s="172"/>
      <c r="K27" s="172">
        <v>41.8840289999999</v>
      </c>
      <c r="L27" s="173"/>
      <c r="M27" s="135"/>
      <c r="N27" s="129"/>
      <c r="O27" s="72" t="s">
        <v>114</v>
      </c>
      <c r="P27" s="91">
        <f>O160*4*K34</f>
        <v>4.903448370337189</v>
      </c>
      <c r="Q27" s="88"/>
      <c r="R27" s="68">
        <f t="shared" si="0"/>
        <v>43.15034565896727</v>
      </c>
      <c r="S27" s="89">
        <f>O161</f>
        <v>0.4848970804107192</v>
      </c>
      <c r="T27" s="109"/>
      <c r="U27" s="12"/>
      <c r="V27"/>
      <c r="AD27" s="26"/>
      <c r="AE27" s="26"/>
      <c r="AF27" s="26"/>
      <c r="AG27" s="26"/>
      <c r="BY27"/>
      <c r="BZ27"/>
      <c r="CA27"/>
    </row>
    <row r="28" spans="1:78" ht="16.5">
      <c r="A28" s="174" t="s">
        <v>72</v>
      </c>
      <c r="B28" s="175"/>
      <c r="C28" s="175"/>
      <c r="D28" s="5" t="s">
        <v>67</v>
      </c>
      <c r="E28" s="4">
        <v>6</v>
      </c>
      <c r="F28" s="12" t="s">
        <v>20</v>
      </c>
      <c r="H28" s="133" t="s">
        <v>132</v>
      </c>
      <c r="I28" s="183" t="s">
        <v>128</v>
      </c>
      <c r="J28" s="183"/>
      <c r="K28" s="183" t="s">
        <v>129</v>
      </c>
      <c r="L28" s="184"/>
      <c r="M28" s="135"/>
      <c r="N28" s="130"/>
      <c r="O28" s="73" t="s">
        <v>120</v>
      </c>
      <c r="P28" s="90">
        <f>P160*4*K34</f>
        <v>0.1241891443170413</v>
      </c>
      <c r="Q28" s="86"/>
      <c r="R28" s="70">
        <f t="shared" si="0"/>
        <v>1.0928644699899634</v>
      </c>
      <c r="S28" s="77">
        <f>P161</f>
        <v>0.012280939646948458</v>
      </c>
      <c r="T28" s="109"/>
      <c r="U28" s="12"/>
      <c r="V28"/>
      <c r="AD28" s="26"/>
      <c r="AE28" s="26"/>
      <c r="AF28" s="26"/>
      <c r="AG28" s="26"/>
      <c r="BY28"/>
      <c r="BZ28"/>
    </row>
    <row r="29" spans="1:78" ht="16.5">
      <c r="A29" s="174" t="s">
        <v>21</v>
      </c>
      <c r="B29" s="175"/>
      <c r="C29" s="175"/>
      <c r="D29" s="5" t="s">
        <v>33</v>
      </c>
      <c r="E29" s="4">
        <v>6</v>
      </c>
      <c r="F29" s="12" t="s">
        <v>20</v>
      </c>
      <c r="H29" s="133" t="s">
        <v>130</v>
      </c>
      <c r="I29" s="185">
        <f>0.0578-E4</f>
        <v>0.050157999999999994</v>
      </c>
      <c r="J29" s="185"/>
      <c r="K29" s="185">
        <f>0.0578+E4</f>
        <v>0.065442</v>
      </c>
      <c r="L29" s="186"/>
      <c r="M29" s="135"/>
      <c r="N29" s="38"/>
      <c r="O29" s="128" t="s">
        <v>121</v>
      </c>
      <c r="P29" s="90">
        <f>P27+P28</f>
        <v>5.027637514654231</v>
      </c>
      <c r="Q29" s="71"/>
      <c r="R29" s="76">
        <f t="shared" si="0"/>
        <v>44.24321012895724</v>
      </c>
      <c r="S29" s="77">
        <f>S28+S27</f>
        <v>0.49717802005766765</v>
      </c>
      <c r="T29" s="109"/>
      <c r="U29" s="12"/>
      <c r="V29"/>
      <c r="AD29" s="26"/>
      <c r="AE29" s="26"/>
      <c r="AF29" s="26"/>
      <c r="AG29" s="26"/>
      <c r="BY29"/>
      <c r="BZ29"/>
    </row>
    <row r="30" spans="1:78" ht="16.5">
      <c r="A30" s="97" t="s">
        <v>73</v>
      </c>
      <c r="B30" s="6"/>
      <c r="C30" s="6"/>
      <c r="D30" s="5" t="s">
        <v>68</v>
      </c>
      <c r="E30" s="18">
        <f>E27*E31/E29</f>
        <v>1587.7333333333333</v>
      </c>
      <c r="F30" s="12" t="s">
        <v>69</v>
      </c>
      <c r="H30" s="137" t="s">
        <v>131</v>
      </c>
      <c r="I30" s="181">
        <f>0.074-E4</f>
        <v>0.066358</v>
      </c>
      <c r="J30" s="181"/>
      <c r="K30" s="181">
        <f>0.074+E4</f>
        <v>0.08164199999999999</v>
      </c>
      <c r="L30" s="182"/>
      <c r="M30" s="135"/>
      <c r="N30" s="131"/>
      <c r="O30" s="132" t="s">
        <v>122</v>
      </c>
      <c r="P30" s="92">
        <f>SUM(P22:P26)+P29</f>
        <v>10.112348719822878</v>
      </c>
      <c r="Q30" s="87"/>
      <c r="R30" s="93">
        <f t="shared" si="0"/>
        <v>88.98866873444133</v>
      </c>
      <c r="S30" s="94">
        <f>Q161</f>
        <v>1</v>
      </c>
      <c r="T30" s="110"/>
      <c r="U30" s="4"/>
      <c r="V30"/>
      <c r="AD30" s="26"/>
      <c r="AE30" s="26"/>
      <c r="AF30" s="26"/>
      <c r="AG30" s="26"/>
      <c r="BY30"/>
      <c r="BZ30"/>
    </row>
    <row r="31" spans="1:79" ht="16.5">
      <c r="A31" s="174" t="s">
        <v>74</v>
      </c>
      <c r="B31" s="175"/>
      <c r="C31" s="175"/>
      <c r="D31" s="5" t="s">
        <v>64</v>
      </c>
      <c r="E31" s="15">
        <v>1.6</v>
      </c>
      <c r="F31" s="12" t="s">
        <v>20</v>
      </c>
      <c r="G31" s="97"/>
      <c r="H31" s="100"/>
      <c r="I31" s="136"/>
      <c r="J31" s="136"/>
      <c r="K31" s="136"/>
      <c r="L31" s="136"/>
      <c r="M31" s="58"/>
      <c r="N31" s="15"/>
      <c r="O31" s="5"/>
      <c r="P31" s="2"/>
      <c r="Q31" s="10"/>
      <c r="R31" s="16"/>
      <c r="S31" s="18"/>
      <c r="T31" s="18"/>
      <c r="U31" s="4"/>
      <c r="V31"/>
      <c r="AD31" s="26"/>
      <c r="AE31" s="26"/>
      <c r="AF31" s="26"/>
      <c r="AG31" s="26"/>
      <c r="BY31"/>
      <c r="BZ31"/>
      <c r="CA31"/>
    </row>
    <row r="32" spans="1:78" ht="18">
      <c r="A32" s="174" t="s">
        <v>46</v>
      </c>
      <c r="B32" s="175"/>
      <c r="C32" s="175"/>
      <c r="D32" s="5" t="s">
        <v>106</v>
      </c>
      <c r="E32" s="4">
        <f>E31/E28</f>
        <v>0.26666666666666666</v>
      </c>
      <c r="G32" s="97"/>
      <c r="J32" s="10" t="s">
        <v>133</v>
      </c>
      <c r="K32" s="168">
        <f>PI()*(I29+K29)/360*(K29-I29)</f>
        <v>1.5418503902164214E-05</v>
      </c>
      <c r="L32" s="169"/>
      <c r="M32" s="85" t="s">
        <v>25</v>
      </c>
      <c r="N32" s="5"/>
      <c r="O32" s="5"/>
      <c r="P32" s="2"/>
      <c r="Q32" s="10"/>
      <c r="S32" s="2"/>
      <c r="T32" s="2"/>
      <c r="U32" s="4"/>
      <c r="AD32" s="26"/>
      <c r="AE32" s="26"/>
      <c r="AF32" s="26"/>
      <c r="BY32"/>
      <c r="BZ32"/>
    </row>
    <row r="33" spans="1:85" ht="16.5">
      <c r="A33" s="174" t="s">
        <v>22</v>
      </c>
      <c r="B33" s="175"/>
      <c r="C33" s="175"/>
      <c r="D33" s="5" t="s">
        <v>39</v>
      </c>
      <c r="E33" s="4">
        <f>(E28-E31)/E34</f>
        <v>4.4</v>
      </c>
      <c r="F33" s="12" t="s">
        <v>14</v>
      </c>
      <c r="G33" s="97"/>
      <c r="J33" s="10" t="s">
        <v>134</v>
      </c>
      <c r="K33" s="168">
        <f>PI()*(I30+K30)/360*(K30-I30)</f>
        <v>1.9739953092736178E-05</v>
      </c>
      <c r="L33" s="169"/>
      <c r="M33" s="23"/>
      <c r="N33" s="85"/>
      <c r="P33" s="10"/>
      <c r="Q33" s="10"/>
      <c r="R33" s="23"/>
      <c r="S33" s="30"/>
      <c r="T33" s="30"/>
      <c r="U33" s="23"/>
      <c r="V33" s="5"/>
      <c r="W33" s="2"/>
      <c r="X33" s="10"/>
      <c r="Y33" s="16"/>
      <c r="Z33" s="18"/>
      <c r="AA33" s="3"/>
      <c r="AB33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BY33"/>
      <c r="BZ33"/>
      <c r="CA33"/>
      <c r="CB33"/>
      <c r="CC33"/>
      <c r="CD33"/>
      <c r="CE33"/>
      <c r="CF33"/>
      <c r="CG33"/>
    </row>
    <row r="34" spans="1:85" ht="16.5">
      <c r="A34" s="174" t="s">
        <v>35</v>
      </c>
      <c r="B34" s="175"/>
      <c r="C34" s="175"/>
      <c r="D34" s="5" t="s">
        <v>37</v>
      </c>
      <c r="E34" s="15">
        <v>1</v>
      </c>
      <c r="F34" s="12" t="s">
        <v>36</v>
      </c>
      <c r="G34" s="97"/>
      <c r="H34" s="5"/>
      <c r="J34" s="10" t="s">
        <v>34</v>
      </c>
      <c r="K34" s="170">
        <v>1</v>
      </c>
      <c r="L34" s="156"/>
      <c r="M34" s="15" t="s">
        <v>5</v>
      </c>
      <c r="O34" s="10"/>
      <c r="P34" s="179"/>
      <c r="Q34" s="180"/>
      <c r="R34" s="30"/>
      <c r="S34" s="23"/>
      <c r="T34" s="23"/>
      <c r="U34" s="5"/>
      <c r="V34" s="2"/>
      <c r="W34" s="10"/>
      <c r="X34" s="25"/>
      <c r="Y34" s="18"/>
      <c r="Z34" s="3"/>
      <c r="AA34"/>
      <c r="AD34" s="26"/>
      <c r="AE34" s="26"/>
      <c r="AF34" s="26"/>
      <c r="AG34" s="26"/>
      <c r="AH34" s="26"/>
      <c r="AI34" s="26"/>
      <c r="AJ34" s="26"/>
      <c r="AK34" s="26"/>
      <c r="AL34" s="26"/>
      <c r="BY34"/>
      <c r="BZ34"/>
      <c r="CA34"/>
      <c r="CB34"/>
      <c r="CC34"/>
      <c r="CD34"/>
      <c r="CE34"/>
      <c r="CF34"/>
      <c r="CG34"/>
    </row>
    <row r="35" spans="1:83" ht="16.5">
      <c r="A35" s="97" t="s">
        <v>89</v>
      </c>
      <c r="B35" s="6"/>
      <c r="C35" s="20"/>
      <c r="D35" s="5" t="s">
        <v>92</v>
      </c>
      <c r="E35" s="15">
        <v>1</v>
      </c>
      <c r="G35" s="97"/>
      <c r="I35" s="10"/>
      <c r="J35" s="10" t="s">
        <v>38</v>
      </c>
      <c r="K35" s="171"/>
      <c r="L35" s="156"/>
      <c r="M35" s="85" t="s">
        <v>14</v>
      </c>
      <c r="O35" s="10"/>
      <c r="P35" s="179"/>
      <c r="Q35" s="180"/>
      <c r="R35" s="30"/>
      <c r="S35" s="23"/>
      <c r="T35" s="23"/>
      <c r="U35" s="5"/>
      <c r="V35" s="2"/>
      <c r="W35" s="10"/>
      <c r="X35" s="25"/>
      <c r="Y35" s="18"/>
      <c r="Z35" s="3"/>
      <c r="AA35"/>
      <c r="AD35" s="26"/>
      <c r="AE35" s="26"/>
      <c r="AF35" s="26"/>
      <c r="AG35" s="26"/>
      <c r="AH35" s="26"/>
      <c r="AI35" s="26"/>
      <c r="AJ35" s="26"/>
      <c r="AK35" s="26"/>
      <c r="AL35" s="26"/>
      <c r="BY35"/>
      <c r="BZ35"/>
      <c r="CA35"/>
      <c r="CB35"/>
      <c r="CC35"/>
      <c r="CD35"/>
      <c r="CE35"/>
    </row>
    <row r="36" spans="1:82" ht="16.5">
      <c r="A36" s="97" t="s">
        <v>88</v>
      </c>
      <c r="B36" s="6"/>
      <c r="C36" s="20"/>
      <c r="D36" s="5" t="s">
        <v>93</v>
      </c>
      <c r="E36" s="15">
        <v>2</v>
      </c>
      <c r="I36" s="10"/>
      <c r="J36" s="10" t="s">
        <v>47</v>
      </c>
      <c r="K36" s="124"/>
      <c r="L36" s="124"/>
      <c r="M36" s="124"/>
      <c r="N36" s="125"/>
      <c r="O36" s="10"/>
      <c r="P36" s="23"/>
      <c r="Q36" s="21"/>
      <c r="R36" s="30"/>
      <c r="S36" s="23"/>
      <c r="T36" s="23"/>
      <c r="U36" s="5"/>
      <c r="V36" s="2"/>
      <c r="W36" s="10"/>
      <c r="X36" s="25"/>
      <c r="Y36" s="18"/>
      <c r="Z36" s="3"/>
      <c r="AA36"/>
      <c r="AD36" s="26"/>
      <c r="AE36" s="26"/>
      <c r="AF36" s="26"/>
      <c r="AG36" s="26"/>
      <c r="AH36" s="26"/>
      <c r="AI36" s="26"/>
      <c r="AJ36" s="26"/>
      <c r="AK36" s="26"/>
      <c r="AL36" s="26"/>
      <c r="BY36"/>
      <c r="BZ36"/>
      <c r="CA36"/>
      <c r="CB36"/>
      <c r="CC36"/>
      <c r="CD36"/>
    </row>
    <row r="37" spans="1:78" ht="16.5">
      <c r="A37" s="97" t="s">
        <v>90</v>
      </c>
      <c r="B37" s="6"/>
      <c r="C37" s="20"/>
      <c r="D37" s="5" t="s">
        <v>94</v>
      </c>
      <c r="E37" s="15">
        <v>1</v>
      </c>
      <c r="I37" s="10"/>
      <c r="J37" s="23"/>
      <c r="K37" s="2"/>
      <c r="M37" s="10"/>
      <c r="P37" s="2"/>
      <c r="Q37" s="10"/>
      <c r="R37" s="30"/>
      <c r="S37" s="5"/>
      <c r="T37" s="5"/>
      <c r="U37" s="2"/>
      <c r="V37" s="10"/>
      <c r="W37" s="25"/>
      <c r="X37" s="16"/>
      <c r="Y37" s="18"/>
      <c r="Z37"/>
      <c r="AD37" s="26"/>
      <c r="AE37" s="26"/>
      <c r="AF37" s="26"/>
      <c r="AG37" s="26"/>
      <c r="AH37" s="26"/>
      <c r="AI37" s="26"/>
      <c r="AJ37" s="26"/>
      <c r="AK37" s="26"/>
      <c r="BY37"/>
      <c r="BZ37"/>
    </row>
    <row r="38" spans="1:78" ht="16.5">
      <c r="A38" s="97" t="s">
        <v>91</v>
      </c>
      <c r="B38" s="6"/>
      <c r="C38" s="20"/>
      <c r="D38" s="5" t="s">
        <v>48</v>
      </c>
      <c r="E38" s="15">
        <v>1</v>
      </c>
      <c r="P38" s="2"/>
      <c r="Q38" s="10"/>
      <c r="R38" s="30"/>
      <c r="S38" s="5"/>
      <c r="T38" s="5"/>
      <c r="U38" s="2"/>
      <c r="V38" s="10"/>
      <c r="W38" s="25"/>
      <c r="X38" s="16"/>
      <c r="Y38" s="18"/>
      <c r="Z38"/>
      <c r="AD38" s="26"/>
      <c r="AE38" s="26"/>
      <c r="AF38" s="26"/>
      <c r="AG38" s="26"/>
      <c r="AH38" s="26"/>
      <c r="AI38" s="26"/>
      <c r="AJ38" s="26"/>
      <c r="AK38" s="26"/>
      <c r="BY38"/>
      <c r="BZ38"/>
    </row>
    <row r="39" spans="16:78" ht="16.5">
      <c r="P39" s="2"/>
      <c r="Q39" s="82" t="s">
        <v>105</v>
      </c>
      <c r="R39" s="111" t="s">
        <v>136</v>
      </c>
      <c r="S39" s="40" t="s">
        <v>107</v>
      </c>
      <c r="T39" s="4"/>
      <c r="U39" s="192" t="s">
        <v>51</v>
      </c>
      <c r="V39" s="196"/>
      <c r="W39" s="196"/>
      <c r="X39" s="196"/>
      <c r="Y39" s="196"/>
      <c r="Z39" s="196"/>
      <c r="AA39" s="196"/>
      <c r="AB39" s="196"/>
      <c r="AC39" s="196"/>
      <c r="AD39" s="161"/>
      <c r="AE39" s="26"/>
      <c r="AF39" s="26"/>
      <c r="AG39" s="26"/>
      <c r="AH39" s="26"/>
      <c r="AI39" s="26"/>
      <c r="BY39"/>
      <c r="BZ39"/>
    </row>
    <row r="40" spans="1:78" ht="18">
      <c r="A40" s="189" t="s">
        <v>31</v>
      </c>
      <c r="B40" s="190"/>
      <c r="C40" s="190"/>
      <c r="D40" s="190"/>
      <c r="E40" s="191"/>
      <c r="F40" s="165" t="s">
        <v>102</v>
      </c>
      <c r="G40" s="166"/>
      <c r="H40" s="166"/>
      <c r="I40" s="166"/>
      <c r="J40" s="167"/>
      <c r="K40" s="189" t="s">
        <v>104</v>
      </c>
      <c r="L40" s="166"/>
      <c r="M40" s="166"/>
      <c r="N40" s="166"/>
      <c r="O40" s="166"/>
      <c r="P40" s="167"/>
      <c r="Q40" s="83" t="s">
        <v>119</v>
      </c>
      <c r="R40" s="108" t="s">
        <v>137</v>
      </c>
      <c r="S40" s="41" t="s">
        <v>118</v>
      </c>
      <c r="T40" s="4"/>
      <c r="U40" s="192" t="s">
        <v>52</v>
      </c>
      <c r="V40" s="193"/>
      <c r="W40" s="193"/>
      <c r="X40" s="193"/>
      <c r="Y40" s="194"/>
      <c r="Z40" s="192" t="s">
        <v>53</v>
      </c>
      <c r="AA40" s="193"/>
      <c r="AB40" s="193"/>
      <c r="AC40" s="193"/>
      <c r="AD40" s="195"/>
      <c r="AE40" s="187" t="s">
        <v>103</v>
      </c>
      <c r="AF40" s="188"/>
      <c r="AG40" s="188"/>
      <c r="AH40" s="188"/>
      <c r="AI40" s="161"/>
      <c r="BY40"/>
      <c r="BZ40"/>
    </row>
    <row r="41" spans="1:78" ht="18.75">
      <c r="A41" s="98" t="s">
        <v>23</v>
      </c>
      <c r="B41" s="36" t="s">
        <v>157</v>
      </c>
      <c r="C41" s="37" t="s">
        <v>158</v>
      </c>
      <c r="D41" s="38" t="s">
        <v>159</v>
      </c>
      <c r="E41" s="39" t="s">
        <v>160</v>
      </c>
      <c r="F41" s="141" t="s">
        <v>161</v>
      </c>
      <c r="G41" s="38" t="s">
        <v>162</v>
      </c>
      <c r="H41" s="38" t="s">
        <v>163</v>
      </c>
      <c r="I41" s="32" t="s">
        <v>164</v>
      </c>
      <c r="J41" s="39" t="s">
        <v>160</v>
      </c>
      <c r="K41" s="61" t="s">
        <v>165</v>
      </c>
      <c r="L41" s="36" t="s">
        <v>166</v>
      </c>
      <c r="M41" s="36" t="s">
        <v>167</v>
      </c>
      <c r="N41" s="36" t="s">
        <v>168</v>
      </c>
      <c r="O41" s="36" t="s">
        <v>169</v>
      </c>
      <c r="P41" s="78" t="s">
        <v>170</v>
      </c>
      <c r="Q41" s="84" t="s">
        <v>171</v>
      </c>
      <c r="R41" s="112" t="s">
        <v>172</v>
      </c>
      <c r="S41" s="42" t="s">
        <v>173</v>
      </c>
      <c r="T41"/>
      <c r="U41" s="43" t="s">
        <v>54</v>
      </c>
      <c r="V41" s="44" t="s">
        <v>55</v>
      </c>
      <c r="W41" s="44" t="s">
        <v>56</v>
      </c>
      <c r="X41" s="44" t="s">
        <v>57</v>
      </c>
      <c r="Y41" s="45" t="s">
        <v>58</v>
      </c>
      <c r="Z41" s="43" t="s">
        <v>59</v>
      </c>
      <c r="AA41" s="44" t="s">
        <v>60</v>
      </c>
      <c r="AB41" s="44" t="s">
        <v>61</v>
      </c>
      <c r="AC41" s="44" t="s">
        <v>62</v>
      </c>
      <c r="AD41" s="45" t="s">
        <v>63</v>
      </c>
      <c r="AE41" s="43" t="s">
        <v>174</v>
      </c>
      <c r="AF41" s="46" t="s">
        <v>175</v>
      </c>
      <c r="AG41" s="46" t="s">
        <v>176</v>
      </c>
      <c r="AH41" s="46" t="s">
        <v>177</v>
      </c>
      <c r="AI41" s="47" t="s">
        <v>178</v>
      </c>
      <c r="BY41"/>
      <c r="BZ41"/>
    </row>
    <row r="42" spans="1:77" ht="16.5">
      <c r="A42" s="97">
        <v>0.495253</v>
      </c>
      <c r="B42" s="4">
        <v>-3.8359910975163007</v>
      </c>
      <c r="C42" s="11">
        <v>256.6224142888923</v>
      </c>
      <c r="D42" s="4">
        <v>0.05762262292671292</v>
      </c>
      <c r="E42" s="4">
        <f aca="true" t="shared" si="1" ref="E42:E73">SQRT(B42^2+D42^2)</f>
        <v>3.836423864342582</v>
      </c>
      <c r="F42" s="142">
        <f aca="true" t="shared" si="2" ref="F42:F73">-B42*$E$28*(1-$E$32)/$E$29/$E$33</f>
        <v>0.63933184958605</v>
      </c>
      <c r="G42" s="57">
        <f aca="true" t="shared" si="3" ref="G42:I43">C42*$E$28*(1-$E$32)/$E$29/$E$33</f>
        <v>42.77040238148205</v>
      </c>
      <c r="H42" s="59">
        <f t="shared" si="3"/>
        <v>0.009603770487785488</v>
      </c>
      <c r="I42" s="59">
        <f t="shared" si="3"/>
        <v>0.6394039773904303</v>
      </c>
      <c r="J42" s="40">
        <f aca="true" t="shared" si="4" ref="J42:J73">E42*E$28/E$29</f>
        <v>3.836423864342582</v>
      </c>
      <c r="K42" s="18">
        <f aca="true" t="shared" si="5" ref="K42:K73">E$35*E$13/120*F42^2/E$7*E$6*E$9*(E$9-1)*E$4/E$5</f>
        <v>170.98548426054091</v>
      </c>
      <c r="L42" s="18">
        <f aca="true" t="shared" si="6" ref="L42:L73">E$36*E$13/6*F42^2/E$8*E$6*E$4/E$5*(1+(G42*E$4/F42)^2/15)</f>
        <v>1104.5383914064846</v>
      </c>
      <c r="M42" s="15">
        <f aca="true" t="shared" si="7" ref="M42:M73">E$37*E$13/8*H42^2/E$8*E$6*E$5/E$4</f>
        <v>0.001120499439926512</v>
      </c>
      <c r="N42" s="18">
        <f aca="true" t="shared" si="8" ref="N42:N73">E$13*E$14*(E$11/E$10)^2*J42*(1-E$32)/E$33^2*(E$19/2/PI())^2/E$18*LN((E$17+E$18*J42)/(E$17+E$18*E$32*J42))</f>
        <v>341.39047834819314</v>
      </c>
      <c r="O42" s="18">
        <f aca="true" t="shared" si="9" ref="O42:O73">(Z42+AA42+AB42+AC42+AD42)/5</f>
        <v>733.8671268883616</v>
      </c>
      <c r="P42" s="11">
        <f aca="true" t="shared" si="10" ref="P42:P73">(AE42+AF42+AG42+AH42+AI42)/5</f>
        <v>18.206295044287685</v>
      </c>
      <c r="Q42" s="82">
        <f aca="true" t="shared" si="11" ref="Q42:Q73">SUM(K42:P42)</f>
        <v>2368.9888964473075</v>
      </c>
      <c r="R42" s="113">
        <f>K$32*(A43-A42)/2</f>
        <v>3.891221794552841E-06</v>
      </c>
      <c r="S42" s="62">
        <f aca="true" t="shared" si="12" ref="S42:S73">Q42*R42</f>
        <v>0.009218261224909445</v>
      </c>
      <c r="T42" s="24"/>
      <c r="U42" s="63">
        <f aca="true" t="shared" si="13" ref="U42:U73">SQRT(($B42-$C42*0.8*$E$4)^2+$D42^2)*$E$28/$E$29</f>
        <v>5.4051850446786815</v>
      </c>
      <c r="V42" s="64">
        <f aca="true" t="shared" si="14" ref="V42:V73">SQRT(($B42-$C42*0.4*$E$4)^2+$D42^2)*$E$28/$E$29</f>
        <v>4.620793792794951</v>
      </c>
      <c r="W42" s="64">
        <f aca="true" t="shared" si="15" ref="W42:W73">SQRT(($B42)^2+$D42^2)*$E$28/$E$29</f>
        <v>3.836423864342582</v>
      </c>
      <c r="X42" s="64">
        <f aca="true" t="shared" si="16" ref="X42:X73">SQRT(($B42+$C42*0.4*$E$4)^2+$D42^2)*$E$28/$E$29</f>
        <v>3.0520916993617395</v>
      </c>
      <c r="Y42" s="65">
        <f aca="true" t="shared" si="17" ref="Y42:Y73">SQRT(($B42+$C42*0.8*$E$4)^2+$D42^2)*$E$28/$E$29</f>
        <v>2.2678364797266677</v>
      </c>
      <c r="Z42" s="103">
        <f aca="true" t="shared" si="18" ref="Z42:Z73">$E$38*$E$13*$E$14*$E$16/$E$33*2/3*$E$20/PI()*($E$21*$E$22*LN((U42+$E$22)/($E$32*U42+$E$22))+$E$23*U42*(1-$E$32)+$E$24*U42^2/2*(1-$E$32^2))</f>
        <v>811.8983126429258</v>
      </c>
      <c r="AA42" s="103">
        <f aca="true" t="shared" si="19" ref="AA42:AA73">$E$38*$E$13*$E$14*$E$16/$E$33*2/3*$E$20/PI()*($E$21*$E$22*LN((V42+$E$22)/($E$32*V42+$E$22))+$E$23*V42*(1-$E$32)+$E$24*V42^2/2*(1-$E$32^2))</f>
        <v>793.6801499900974</v>
      </c>
      <c r="AB42" s="103">
        <f aca="true" t="shared" si="20" ref="AB42:AB73">$E$38*$E$13*$E$14*$E$16/$E$33*2/3*$E$20/PI()*($E$21*$E$22*LN((W42+$E$22)/($E$32*W42+$E$22))+$E$23*W42*(1-$E$32)+$E$24*W42^2/2*(1-$E$32^2))</f>
        <v>755.1183872217309</v>
      </c>
      <c r="AC42" s="103">
        <f aca="true" t="shared" si="21" ref="AC42:AC73">$E$38*$E$13*$E$14*$E$16/$E$33*2/3*$E$20/PI()*($E$21*$E$22*LN((X42+$E$22)/($E$32*X42+$E$22))+$E$23*X42*(1-$E$32)+$E$24*X42^2/2*(1-$E$32^2))</f>
        <v>695.4814430207659</v>
      </c>
      <c r="AD42" s="103">
        <f aca="true" t="shared" si="22" ref="AD42:AD73">$E$38*$E$13*$E$14*$E$16/$E$33*2/3*$E$20/PI()*($E$21*$E$22*LN((Y42+$E$22)/($E$32*Y42+$E$22))+$E$23*Y42*(1-$E$32)+$E$24*Y42^2/2*(1-$E$32^2))</f>
        <v>613.1573415662881</v>
      </c>
      <c r="AE42" s="48">
        <f aca="true" t="shared" si="23" ref="AE42:AE73">1/9/PI()*$E$20/$E$33*$E$27^2*U42*(3*U42+4*$E$26)/($E$25*$E$26*$E$13*$E$14*$E$16*16*$E$4^2*$E$5^2)</f>
        <v>32.28710630920021</v>
      </c>
      <c r="AF42" s="49">
        <f aca="true" t="shared" si="24" ref="AF42:AF73">1/9/PI()*$E$20/$E$33*$E$27^2*V42*(3*V42+4*$E$26)/($E$25*$E$26*$E$13*$E$14*$E$16*16*$E$4^2*$E$5^2)</f>
        <v>24.035940567573274</v>
      </c>
      <c r="AG42" s="49">
        <f aca="true" t="shared" si="25" ref="AG42:AG73">1/9/PI()*$E$20/$E$33*$E$27^2*W42*(3*W42+4*$E$26)/($E$25*$E$26*$E$13*$E$14*$E$16*16*$E$4^2*$E$5^2)</f>
        <v>16.995528052467996</v>
      </c>
      <c r="AH42" s="49">
        <f aca="true" t="shared" si="26" ref="AH42:AH73">1/9/PI()*$E$20/$E$33*$E$27^2*X42*(3*X42+4*$E$26)/($E$25*$E$26*$E$13*$E$14*$E$16*16*$E$4^2*$E$5^2)</f>
        <v>11.165879546124911</v>
      </c>
      <c r="AI42" s="50">
        <f aca="true" t="shared" si="27" ref="AI42:AI73">1/9/PI()*$E$20/$E$33*$E$27^2*Y42*(3*Y42+4*$E$26)/($E$25*$E$26*$E$13*$E$14*$E$16*16*$E$4^2*$E$5^2)</f>
        <v>6.547020746072024</v>
      </c>
      <c r="BY42"/>
    </row>
    <row r="43" spans="1:77" ht="16.5">
      <c r="A43" s="97">
        <v>1</v>
      </c>
      <c r="B43" s="4">
        <v>-3.8364495183480845</v>
      </c>
      <c r="C43" s="11">
        <v>258.0463849173178</v>
      </c>
      <c r="D43" s="4">
        <v>0.01048165188117075</v>
      </c>
      <c r="E43" s="4">
        <f t="shared" si="1"/>
        <v>3.8364638369023374</v>
      </c>
      <c r="F43" s="143">
        <f t="shared" si="2"/>
        <v>0.6394082530580141</v>
      </c>
      <c r="G43" s="58">
        <f t="shared" si="3"/>
        <v>43.00773081955297</v>
      </c>
      <c r="H43" s="60">
        <f t="shared" si="3"/>
        <v>0.001746941980195125</v>
      </c>
      <c r="I43" s="60">
        <f t="shared" si="3"/>
        <v>0.6394106394837229</v>
      </c>
      <c r="J43" s="41">
        <f t="shared" si="4"/>
        <v>3.8364638369023374</v>
      </c>
      <c r="K43" s="18">
        <f t="shared" si="5"/>
        <v>171.0263540068625</v>
      </c>
      <c r="L43" s="18">
        <f t="shared" si="6"/>
        <v>1105.0083930478431</v>
      </c>
      <c r="M43" s="15">
        <f t="shared" si="7"/>
        <v>3.7075333058948334E-05</v>
      </c>
      <c r="N43" s="18">
        <f t="shared" si="8"/>
        <v>341.39654442971704</v>
      </c>
      <c r="O43" s="18">
        <f t="shared" si="9"/>
        <v>733.6217946986854</v>
      </c>
      <c r="P43" s="11">
        <f t="shared" si="10"/>
        <v>18.220069976965355</v>
      </c>
      <c r="Q43" s="83">
        <f t="shared" si="11"/>
        <v>2369.273193235407</v>
      </c>
      <c r="R43" s="113">
        <f aca="true" t="shared" si="28" ref="R43:R74">K$32*(A44-A42)/2</f>
        <v>1.1600473745634948E-05</v>
      </c>
      <c r="S43" s="62">
        <f t="shared" si="12"/>
        <v>0.027484691474364012</v>
      </c>
      <c r="T43" s="24"/>
      <c r="U43" s="54">
        <f t="shared" si="13"/>
        <v>5.414052043472744</v>
      </c>
      <c r="V43" s="55">
        <f t="shared" si="14"/>
        <v>4.625257584417258</v>
      </c>
      <c r="W43" s="55">
        <f t="shared" si="15"/>
        <v>3.8364638369023374</v>
      </c>
      <c r="X43" s="55">
        <f t="shared" si="16"/>
        <v>3.047671353407631</v>
      </c>
      <c r="Y43" s="56">
        <f t="shared" si="17"/>
        <v>2.2588814581061256</v>
      </c>
      <c r="Z43" s="103">
        <f t="shared" si="18"/>
        <v>811.9896235631237</v>
      </c>
      <c r="AA43" s="103">
        <f t="shared" si="19"/>
        <v>793.8409091022069</v>
      </c>
      <c r="AB43" s="103">
        <f t="shared" si="20"/>
        <v>755.1208808649428</v>
      </c>
      <c r="AC43" s="103">
        <f t="shared" si="21"/>
        <v>695.0832530224903</v>
      </c>
      <c r="AD43" s="103">
        <f t="shared" si="22"/>
        <v>612.0743069406634</v>
      </c>
      <c r="AE43" s="51">
        <f t="shared" si="23"/>
        <v>32.38729973423632</v>
      </c>
      <c r="AF43" s="52">
        <f t="shared" si="24"/>
        <v>24.079471108787512</v>
      </c>
      <c r="AG43" s="52">
        <f t="shared" si="25"/>
        <v>16.99585599836777</v>
      </c>
      <c r="AH43" s="52">
        <f t="shared" si="26"/>
        <v>11.13645476532222</v>
      </c>
      <c r="AI43" s="53">
        <f t="shared" si="27"/>
        <v>6.501268278112945</v>
      </c>
      <c r="BY43"/>
    </row>
    <row r="44" spans="1:77" ht="16.5">
      <c r="A44" s="97">
        <v>2</v>
      </c>
      <c r="B44" s="4">
        <v>-3.8416317012077936</v>
      </c>
      <c r="C44" s="11">
        <v>260.01997725768973</v>
      </c>
      <c r="D44" s="4">
        <v>-0.0891213456206972</v>
      </c>
      <c r="E44" s="4">
        <f t="shared" si="1"/>
        <v>3.842665317454791</v>
      </c>
      <c r="F44" s="143">
        <f t="shared" si="2"/>
        <v>0.6402719502012989</v>
      </c>
      <c r="G44" s="58">
        <f aca="true" t="shared" si="29" ref="G44:G75">C44*$E$28*(1-$E$32)/$E$29/$E$33</f>
        <v>43.33666287628162</v>
      </c>
      <c r="H44" s="60">
        <f aca="true" t="shared" si="30" ref="H44:H75">-D44*$E$28*(1-$E$32)/$E$29/$E$33</f>
        <v>0.014853557603449537</v>
      </c>
      <c r="I44" s="60">
        <f aca="true" t="shared" si="31" ref="I44:I75">E44*$E$28*(1-$E$32)/$E$29/$E$33</f>
        <v>0.6404442195757986</v>
      </c>
      <c r="J44" s="41">
        <f t="shared" si="4"/>
        <v>3.842665317454791</v>
      </c>
      <c r="K44" s="18">
        <f t="shared" si="5"/>
        <v>171.48870255358506</v>
      </c>
      <c r="L44" s="18">
        <f t="shared" si="6"/>
        <v>1108.237629374475</v>
      </c>
      <c r="M44" s="15">
        <f t="shared" si="7"/>
        <v>0.002680334941872515</v>
      </c>
      <c r="N44" s="18">
        <f t="shared" si="8"/>
        <v>342.3381085887224</v>
      </c>
      <c r="O44" s="18">
        <f t="shared" si="9"/>
        <v>733.7037570674707</v>
      </c>
      <c r="P44" s="11">
        <f t="shared" si="10"/>
        <v>18.289851550831816</v>
      </c>
      <c r="Q44" s="83">
        <f t="shared" si="11"/>
        <v>2374.060729470027</v>
      </c>
      <c r="R44" s="113">
        <f t="shared" si="28"/>
        <v>1.5418503902164214E-05</v>
      </c>
      <c r="S44" s="62">
        <f t="shared" si="12"/>
        <v>0.03660446462130843</v>
      </c>
      <c r="T44" s="24"/>
      <c r="U44" s="54">
        <f t="shared" si="13"/>
        <v>5.432020975383659</v>
      </c>
      <c r="V44" s="55">
        <f t="shared" si="14"/>
        <v>4.637317227079191</v>
      </c>
      <c r="W44" s="55">
        <f t="shared" si="15"/>
        <v>3.842665317454791</v>
      </c>
      <c r="X44" s="55">
        <f t="shared" si="16"/>
        <v>3.0481057903592372</v>
      </c>
      <c r="Y44" s="56">
        <f t="shared" si="17"/>
        <v>2.253736356879433</v>
      </c>
      <c r="Z44" s="103">
        <f t="shared" si="18"/>
        <v>812.1668482527642</v>
      </c>
      <c r="AA44" s="103">
        <f t="shared" si="19"/>
        <v>794.2719358464972</v>
      </c>
      <c r="AB44" s="103">
        <f t="shared" si="20"/>
        <v>755.5070922761763</v>
      </c>
      <c r="AC44" s="103">
        <f t="shared" si="21"/>
        <v>695.1224193146696</v>
      </c>
      <c r="AD44" s="103">
        <f t="shared" si="22"/>
        <v>611.4504896472467</v>
      </c>
      <c r="AE44" s="51">
        <f t="shared" si="23"/>
        <v>32.5908156360213</v>
      </c>
      <c r="AF44" s="52">
        <f t="shared" si="24"/>
        <v>24.197271820126012</v>
      </c>
      <c r="AG44" s="52">
        <f t="shared" si="25"/>
        <v>17.046772732812816</v>
      </c>
      <c r="AH44" s="52">
        <f t="shared" si="26"/>
        <v>11.139344964864046</v>
      </c>
      <c r="AI44" s="53">
        <f t="shared" si="27"/>
        <v>6.475052600334906</v>
      </c>
      <c r="BY44"/>
    </row>
    <row r="45" spans="1:77" ht="16.5">
      <c r="A45" s="97">
        <v>3</v>
      </c>
      <c r="B45" s="4">
        <v>-3.8456258273998944</v>
      </c>
      <c r="C45" s="11">
        <v>261.90185845443096</v>
      </c>
      <c r="D45" s="4">
        <v>-0.2082545076431792</v>
      </c>
      <c r="E45" s="4">
        <f t="shared" si="1"/>
        <v>3.851260565622485</v>
      </c>
      <c r="F45" s="143">
        <f t="shared" si="2"/>
        <v>0.6409376378999824</v>
      </c>
      <c r="G45" s="58">
        <f t="shared" si="29"/>
        <v>43.65030974240516</v>
      </c>
      <c r="H45" s="60">
        <f t="shared" si="30"/>
        <v>0.03470908460719653</v>
      </c>
      <c r="I45" s="60">
        <f t="shared" si="31"/>
        <v>0.6418767609370808</v>
      </c>
      <c r="J45" s="41">
        <f t="shared" si="4"/>
        <v>3.851260565622485</v>
      </c>
      <c r="K45" s="18">
        <f t="shared" si="5"/>
        <v>171.8454799024602</v>
      </c>
      <c r="L45" s="18">
        <f t="shared" si="6"/>
        <v>1110.7850089479734</v>
      </c>
      <c r="M45" s="15">
        <f t="shared" si="7"/>
        <v>0.014635730994292452</v>
      </c>
      <c r="N45" s="18">
        <f t="shared" si="8"/>
        <v>343.6445974913745</v>
      </c>
      <c r="O45" s="18">
        <f t="shared" si="9"/>
        <v>734.022775483317</v>
      </c>
      <c r="P45" s="11">
        <f t="shared" si="10"/>
        <v>18.378911808173836</v>
      </c>
      <c r="Q45" s="83">
        <f t="shared" si="11"/>
        <v>2378.6914093642936</v>
      </c>
      <c r="R45" s="113">
        <f t="shared" si="28"/>
        <v>1.5418503902164214E-05</v>
      </c>
      <c r="S45" s="62">
        <f t="shared" si="12"/>
        <v>0.03667586277732785</v>
      </c>
      <c r="T45" s="24"/>
      <c r="U45" s="54">
        <f t="shared" si="13"/>
        <v>5.450768814495633</v>
      </c>
      <c r="V45" s="55">
        <f t="shared" si="14"/>
        <v>4.650872327527519</v>
      </c>
      <c r="W45" s="55">
        <f t="shared" si="15"/>
        <v>3.851260565622485</v>
      </c>
      <c r="X45" s="55">
        <f t="shared" si="16"/>
        <v>3.05215731592441</v>
      </c>
      <c r="Y45" s="56">
        <f t="shared" si="17"/>
        <v>2.254103462012659</v>
      </c>
      <c r="Z45" s="103">
        <f t="shared" si="18"/>
        <v>812.3406000657046</v>
      </c>
      <c r="AA45" s="103">
        <f t="shared" si="19"/>
        <v>794.7506820251955</v>
      </c>
      <c r="AB45" s="103">
        <f t="shared" si="20"/>
        <v>756.0402098165481</v>
      </c>
      <c r="AC45" s="103">
        <f t="shared" si="21"/>
        <v>695.4873484512766</v>
      </c>
      <c r="AD45" s="103">
        <f t="shared" si="22"/>
        <v>611.4950370578601</v>
      </c>
      <c r="AE45" s="51">
        <f t="shared" si="23"/>
        <v>32.80383062518107</v>
      </c>
      <c r="AF45" s="52">
        <f t="shared" si="24"/>
        <v>24.330022004438167</v>
      </c>
      <c r="AG45" s="52">
        <f t="shared" si="25"/>
        <v>17.117468413414628</v>
      </c>
      <c r="AH45" s="52">
        <f t="shared" si="26"/>
        <v>11.166316623455828</v>
      </c>
      <c r="AI45" s="53">
        <f t="shared" si="27"/>
        <v>6.476921374379488</v>
      </c>
      <c r="AJ45" s="24"/>
      <c r="BY45"/>
    </row>
    <row r="46" spans="1:77" ht="16.5">
      <c r="A46" s="97">
        <v>4</v>
      </c>
      <c r="B46" s="4">
        <v>-3.844237229501564</v>
      </c>
      <c r="C46" s="11">
        <v>262.40506421400613</v>
      </c>
      <c r="D46" s="4">
        <v>-0.3242714851092968</v>
      </c>
      <c r="E46" s="4">
        <f t="shared" si="1"/>
        <v>3.8578895620197384</v>
      </c>
      <c r="F46" s="143">
        <f t="shared" si="2"/>
        <v>0.6407062049169273</v>
      </c>
      <c r="G46" s="58">
        <f t="shared" si="29"/>
        <v>43.73417736900102</v>
      </c>
      <c r="H46" s="60">
        <f t="shared" si="30"/>
        <v>0.054045247518216134</v>
      </c>
      <c r="I46" s="60">
        <f t="shared" si="31"/>
        <v>0.6429815936699564</v>
      </c>
      <c r="J46" s="41">
        <f t="shared" si="4"/>
        <v>3.857889562019738</v>
      </c>
      <c r="K46" s="18">
        <f t="shared" si="5"/>
        <v>171.721400649245</v>
      </c>
      <c r="L46" s="18">
        <f t="shared" si="6"/>
        <v>1110.0729881625107</v>
      </c>
      <c r="M46" s="15">
        <f t="shared" si="7"/>
        <v>0.03548486185170101</v>
      </c>
      <c r="N46" s="18">
        <f t="shared" si="8"/>
        <v>344.6533873940268</v>
      </c>
      <c r="O46" s="18">
        <f t="shared" si="9"/>
        <v>734.5184091530699</v>
      </c>
      <c r="P46" s="11">
        <f t="shared" si="10"/>
        <v>18.43891720863093</v>
      </c>
      <c r="Q46" s="83">
        <f t="shared" si="11"/>
        <v>2379.4405874293348</v>
      </c>
      <c r="R46" s="113">
        <f t="shared" si="28"/>
        <v>1.5418503902164214E-05</v>
      </c>
      <c r="S46" s="62">
        <f t="shared" si="12"/>
        <v>0.036687413982247105</v>
      </c>
      <c r="T46" s="24"/>
      <c r="U46" s="54">
        <f t="shared" si="13"/>
        <v>5.458117969041801</v>
      </c>
      <c r="V46" s="55">
        <f t="shared" si="14"/>
        <v>4.657658815793902</v>
      </c>
      <c r="W46" s="55">
        <f t="shared" si="15"/>
        <v>3.857889562019738</v>
      </c>
      <c r="X46" s="55">
        <f t="shared" si="16"/>
        <v>3.059351311826017</v>
      </c>
      <c r="Y46" s="56">
        <f t="shared" si="17"/>
        <v>2.2633473824481354</v>
      </c>
      <c r="Z46" s="103">
        <f t="shared" si="18"/>
        <v>812.4056035310376</v>
      </c>
      <c r="AA46" s="103">
        <f t="shared" si="19"/>
        <v>794.9880932960957</v>
      </c>
      <c r="AB46" s="103">
        <f t="shared" si="20"/>
        <v>756.449649011881</v>
      </c>
      <c r="AC46" s="103">
        <f t="shared" si="21"/>
        <v>696.1338461459567</v>
      </c>
      <c r="AD46" s="103">
        <f t="shared" si="22"/>
        <v>612.6148537803789</v>
      </c>
      <c r="AE46" s="51">
        <f t="shared" si="23"/>
        <v>32.88752119900973</v>
      </c>
      <c r="AF46" s="52">
        <f t="shared" si="24"/>
        <v>24.39662043882638</v>
      </c>
      <c r="AG46" s="52">
        <f t="shared" si="25"/>
        <v>17.172091011477043</v>
      </c>
      <c r="AH46" s="52">
        <f t="shared" si="26"/>
        <v>11.21428780141285</v>
      </c>
      <c r="AI46" s="53">
        <f t="shared" si="27"/>
        <v>6.524065592428623</v>
      </c>
      <c r="AJ46" s="24"/>
      <c r="BY46"/>
    </row>
    <row r="47" spans="1:77" ht="16.5">
      <c r="A47" s="97">
        <v>5</v>
      </c>
      <c r="B47" s="4">
        <v>-3.841477128413164</v>
      </c>
      <c r="C47" s="11">
        <v>262.79941011820955</v>
      </c>
      <c r="D47" s="4">
        <v>-0.4408452061690129</v>
      </c>
      <c r="E47" s="4">
        <f t="shared" si="1"/>
        <v>3.8666899311845073</v>
      </c>
      <c r="F47" s="143">
        <f t="shared" si="2"/>
        <v>0.6402461880688607</v>
      </c>
      <c r="G47" s="58">
        <f t="shared" si="29"/>
        <v>43.79990168636825</v>
      </c>
      <c r="H47" s="60">
        <f t="shared" si="30"/>
        <v>0.07347420102816882</v>
      </c>
      <c r="I47" s="60">
        <f t="shared" si="31"/>
        <v>0.6444483218640846</v>
      </c>
      <c r="J47" s="41">
        <f t="shared" si="4"/>
        <v>3.8666899311845078</v>
      </c>
      <c r="K47" s="18">
        <f t="shared" si="5"/>
        <v>171.47490271186055</v>
      </c>
      <c r="L47" s="18">
        <f t="shared" si="6"/>
        <v>1108.567413002118</v>
      </c>
      <c r="M47" s="15">
        <f t="shared" si="7"/>
        <v>0.06558399121185626</v>
      </c>
      <c r="N47" s="18">
        <f t="shared" si="8"/>
        <v>345.99418983978836</v>
      </c>
      <c r="O47" s="18">
        <f t="shared" si="9"/>
        <v>735.236867956347</v>
      </c>
      <c r="P47" s="11">
        <f t="shared" si="10"/>
        <v>18.516133319330667</v>
      </c>
      <c r="Q47" s="83">
        <f t="shared" si="11"/>
        <v>2379.855090820656</v>
      </c>
      <c r="R47" s="113">
        <f t="shared" si="28"/>
        <v>1.5418503902164214E-05</v>
      </c>
      <c r="S47" s="62">
        <f t="shared" si="12"/>
        <v>0.03669380500440366</v>
      </c>
      <c r="T47" s="24"/>
      <c r="U47" s="54">
        <f t="shared" si="13"/>
        <v>5.4659343999626655</v>
      </c>
      <c r="V47" s="55">
        <f t="shared" si="14"/>
        <v>4.66567610407649</v>
      </c>
      <c r="W47" s="55">
        <f t="shared" si="15"/>
        <v>3.8666899311845078</v>
      </c>
      <c r="X47" s="55">
        <f t="shared" si="16"/>
        <v>3.0699692851908176</v>
      </c>
      <c r="Y47" s="56">
        <f t="shared" si="17"/>
        <v>2.277892594576071</v>
      </c>
      <c r="Z47" s="103">
        <f t="shared" si="18"/>
        <v>812.4728199203624</v>
      </c>
      <c r="AA47" s="103">
        <f t="shared" si="19"/>
        <v>795.2666040491664</v>
      </c>
      <c r="AB47" s="103">
        <f t="shared" si="20"/>
        <v>756.9908867481988</v>
      </c>
      <c r="AC47" s="103">
        <f t="shared" si="21"/>
        <v>697.0845869487622</v>
      </c>
      <c r="AD47" s="103">
        <f t="shared" si="22"/>
        <v>614.3694421152453</v>
      </c>
      <c r="AE47" s="51">
        <f t="shared" si="23"/>
        <v>32.97664963244191</v>
      </c>
      <c r="AF47" s="52">
        <f t="shared" si="24"/>
        <v>24.47541395074682</v>
      </c>
      <c r="AG47" s="52">
        <f t="shared" si="25"/>
        <v>17.244739193826327</v>
      </c>
      <c r="AH47" s="52">
        <f t="shared" si="26"/>
        <v>11.285276888059315</v>
      </c>
      <c r="AI47" s="53">
        <f t="shared" si="27"/>
        <v>6.598586931578967</v>
      </c>
      <c r="AJ47" s="24"/>
      <c r="BY47"/>
    </row>
    <row r="48" spans="1:77" ht="16.5">
      <c r="A48" s="97">
        <v>6</v>
      </c>
      <c r="B48" s="4">
        <v>-3.8374092232903063</v>
      </c>
      <c r="C48" s="11">
        <v>263.02394996787183</v>
      </c>
      <c r="D48" s="4">
        <v>-0.5566166309602648</v>
      </c>
      <c r="E48" s="4">
        <f t="shared" si="1"/>
        <v>3.8775677454887965</v>
      </c>
      <c r="F48" s="143">
        <f t="shared" si="2"/>
        <v>0.6395682038817178</v>
      </c>
      <c r="G48" s="58">
        <f t="shared" si="29"/>
        <v>43.8373249946453</v>
      </c>
      <c r="H48" s="60">
        <f t="shared" si="30"/>
        <v>0.09276943849337747</v>
      </c>
      <c r="I48" s="60">
        <f t="shared" si="31"/>
        <v>0.6462612909147994</v>
      </c>
      <c r="J48" s="41">
        <f t="shared" si="4"/>
        <v>3.8775677454887965</v>
      </c>
      <c r="K48" s="18">
        <f t="shared" si="5"/>
        <v>171.11193071831718</v>
      </c>
      <c r="L48" s="18">
        <f t="shared" si="6"/>
        <v>1106.2967429628875</v>
      </c>
      <c r="M48" s="15">
        <f t="shared" si="7"/>
        <v>0.10455335040749525</v>
      </c>
      <c r="N48" s="18">
        <f t="shared" si="8"/>
        <v>347.6539872963425</v>
      </c>
      <c r="O48" s="18">
        <f t="shared" si="9"/>
        <v>736.1737514189961</v>
      </c>
      <c r="P48" s="11">
        <f t="shared" si="10"/>
        <v>18.609278424682888</v>
      </c>
      <c r="Q48" s="83">
        <f t="shared" si="11"/>
        <v>2379.950244171634</v>
      </c>
      <c r="R48" s="113">
        <f t="shared" si="28"/>
        <v>1.5418503902164214E-05</v>
      </c>
      <c r="S48" s="62">
        <f t="shared" si="12"/>
        <v>0.03669527212671701</v>
      </c>
      <c r="T48" s="24"/>
      <c r="U48" s="54">
        <f t="shared" si="13"/>
        <v>5.473806406332109</v>
      </c>
      <c r="V48" s="55">
        <f t="shared" si="14"/>
        <v>4.674677467803848</v>
      </c>
      <c r="W48" s="55">
        <f t="shared" si="15"/>
        <v>3.8775677454887965</v>
      </c>
      <c r="X48" s="55">
        <f t="shared" si="16"/>
        <v>3.0840433123723563</v>
      </c>
      <c r="Y48" s="56">
        <f t="shared" si="17"/>
        <v>2.297821582106355</v>
      </c>
      <c r="Z48" s="103">
        <f t="shared" si="18"/>
        <v>812.5385140104519</v>
      </c>
      <c r="AA48" s="103">
        <f t="shared" si="19"/>
        <v>795.5767743617752</v>
      </c>
      <c r="AB48" s="103">
        <f t="shared" si="20"/>
        <v>757.6562416469312</v>
      </c>
      <c r="AC48" s="103">
        <f t="shared" si="21"/>
        <v>698.3384414804507</v>
      </c>
      <c r="AD48" s="103">
        <f t="shared" si="22"/>
        <v>616.7587855953717</v>
      </c>
      <c r="AE48" s="51">
        <f t="shared" si="23"/>
        <v>33.066533272311524</v>
      </c>
      <c r="AF48" s="52">
        <f t="shared" si="24"/>
        <v>24.564029613483022</v>
      </c>
      <c r="AG48" s="52">
        <f t="shared" si="25"/>
        <v>17.3347475370673</v>
      </c>
      <c r="AH48" s="52">
        <f t="shared" si="26"/>
        <v>11.379714155860155</v>
      </c>
      <c r="AI48" s="53">
        <f t="shared" si="27"/>
        <v>6.701367544692428</v>
      </c>
      <c r="AJ48" s="24"/>
      <c r="BY48"/>
    </row>
    <row r="49" spans="1:77" ht="16.5">
      <c r="A49" s="97">
        <v>7</v>
      </c>
      <c r="B49" s="4">
        <v>-3.827946808643466</v>
      </c>
      <c r="C49" s="11">
        <v>263.4406226881713</v>
      </c>
      <c r="D49" s="4">
        <v>-0.6735421101740392</v>
      </c>
      <c r="E49" s="4">
        <f t="shared" si="1"/>
        <v>3.8867513097677593</v>
      </c>
      <c r="F49" s="143">
        <f t="shared" si="2"/>
        <v>0.6379911347739109</v>
      </c>
      <c r="G49" s="58">
        <f t="shared" si="29"/>
        <v>43.906770448028546</v>
      </c>
      <c r="H49" s="60">
        <f t="shared" si="30"/>
        <v>0.11225701836233987</v>
      </c>
      <c r="I49" s="60">
        <f t="shared" si="31"/>
        <v>0.6477918849612931</v>
      </c>
      <c r="J49" s="41">
        <f t="shared" si="4"/>
        <v>3.886751309767759</v>
      </c>
      <c r="K49" s="18">
        <f t="shared" si="5"/>
        <v>170.26910385787252</v>
      </c>
      <c r="L49" s="18">
        <f t="shared" si="6"/>
        <v>1101.0084714617512</v>
      </c>
      <c r="M49" s="15">
        <f t="shared" si="7"/>
        <v>0.15309291911169792</v>
      </c>
      <c r="N49" s="18">
        <f t="shared" si="8"/>
        <v>349.05739722163077</v>
      </c>
      <c r="O49" s="18">
        <f t="shared" si="9"/>
        <v>737.0377640129935</v>
      </c>
      <c r="P49" s="11">
        <f t="shared" si="10"/>
        <v>18.690679274087934</v>
      </c>
      <c r="Q49" s="83">
        <f t="shared" si="11"/>
        <v>2376.2165087474477</v>
      </c>
      <c r="R49" s="113">
        <f t="shared" si="28"/>
        <v>1.5418503902164214E-05</v>
      </c>
      <c r="S49" s="62">
        <f t="shared" si="12"/>
        <v>0.03663770351250955</v>
      </c>
      <c r="T49" s="24"/>
      <c r="U49" s="54">
        <f t="shared" si="13"/>
        <v>5.480066649133867</v>
      </c>
      <c r="V49" s="55">
        <f t="shared" si="14"/>
        <v>4.681933222977919</v>
      </c>
      <c r="W49" s="55">
        <f t="shared" si="15"/>
        <v>3.886751309767759</v>
      </c>
      <c r="X49" s="55">
        <f t="shared" si="16"/>
        <v>3.0967953754841893</v>
      </c>
      <c r="Y49" s="56">
        <f t="shared" si="17"/>
        <v>2.3174158593875647</v>
      </c>
      <c r="Z49" s="103">
        <f t="shared" si="18"/>
        <v>812.5893247658904</v>
      </c>
      <c r="AA49" s="103">
        <f t="shared" si="19"/>
        <v>795.8248496649207</v>
      </c>
      <c r="AB49" s="103">
        <f t="shared" si="20"/>
        <v>758.2148265147591</v>
      </c>
      <c r="AC49" s="103">
        <f t="shared" si="21"/>
        <v>699.468287239491</v>
      </c>
      <c r="AD49" s="103">
        <f t="shared" si="22"/>
        <v>619.0915318799061</v>
      </c>
      <c r="AE49" s="51">
        <f t="shared" si="23"/>
        <v>33.13810061264129</v>
      </c>
      <c r="AF49" s="52">
        <f t="shared" si="24"/>
        <v>24.63557634010755</v>
      </c>
      <c r="AG49" s="52">
        <f t="shared" si="25"/>
        <v>17.41091807533465</v>
      </c>
      <c r="AH49" s="52">
        <f t="shared" si="26"/>
        <v>11.465617532396102</v>
      </c>
      <c r="AI49" s="53">
        <f t="shared" si="27"/>
        <v>6.803183809960069</v>
      </c>
      <c r="AJ49" s="24"/>
      <c r="BY49"/>
    </row>
    <row r="50" spans="1:77" ht="16.5">
      <c r="A50" s="97">
        <v>8</v>
      </c>
      <c r="B50" s="4">
        <v>-3.8174728561789877</v>
      </c>
      <c r="C50" s="11">
        <v>263.5098129939308</v>
      </c>
      <c r="D50" s="4">
        <v>-0.7895289235367711</v>
      </c>
      <c r="E50" s="4">
        <f t="shared" si="1"/>
        <v>3.8982630656183903</v>
      </c>
      <c r="F50" s="143">
        <f t="shared" si="2"/>
        <v>0.6362454760298313</v>
      </c>
      <c r="G50" s="58">
        <f t="shared" si="29"/>
        <v>43.91830216565513</v>
      </c>
      <c r="H50" s="60">
        <f t="shared" si="30"/>
        <v>0.13158815392279516</v>
      </c>
      <c r="I50" s="60">
        <f t="shared" si="31"/>
        <v>0.6497105109363983</v>
      </c>
      <c r="J50" s="41">
        <f t="shared" si="4"/>
        <v>3.8982630656183903</v>
      </c>
      <c r="K50" s="18">
        <f t="shared" si="5"/>
        <v>169.33860468948225</v>
      </c>
      <c r="L50" s="18">
        <f t="shared" si="6"/>
        <v>1095.1110129981607</v>
      </c>
      <c r="M50" s="15">
        <f t="shared" si="7"/>
        <v>0.21035928536388498</v>
      </c>
      <c r="N50" s="18">
        <f t="shared" si="8"/>
        <v>350.81934451322263</v>
      </c>
      <c r="O50" s="18">
        <f t="shared" si="9"/>
        <v>738.1538253177958</v>
      </c>
      <c r="P50" s="11">
        <f t="shared" si="10"/>
        <v>18.78843527257907</v>
      </c>
      <c r="Q50" s="83">
        <f t="shared" si="11"/>
        <v>2372.4215820766044</v>
      </c>
      <c r="R50" s="113">
        <f t="shared" si="28"/>
        <v>1.5418503902164214E-05</v>
      </c>
      <c r="S50" s="62">
        <f t="shared" si="12"/>
        <v>0.036579191420826725</v>
      </c>
      <c r="T50" s="24"/>
      <c r="U50" s="54">
        <f t="shared" si="13"/>
        <v>5.485581455772926</v>
      </c>
      <c r="V50" s="55">
        <f t="shared" si="14"/>
        <v>4.689904511756735</v>
      </c>
      <c r="W50" s="55">
        <f t="shared" si="15"/>
        <v>3.8982630656183903</v>
      </c>
      <c r="X50" s="55">
        <f t="shared" si="16"/>
        <v>3.1137366147483903</v>
      </c>
      <c r="Y50" s="56">
        <f t="shared" si="17"/>
        <v>2.343481739032117</v>
      </c>
      <c r="Z50" s="103">
        <f t="shared" si="18"/>
        <v>812.6330337614828</v>
      </c>
      <c r="AA50" s="103">
        <f t="shared" si="19"/>
        <v>796.095388660919</v>
      </c>
      <c r="AB50" s="103">
        <f t="shared" si="20"/>
        <v>758.9109653681048</v>
      </c>
      <c r="AC50" s="103">
        <f t="shared" si="21"/>
        <v>700.9601459075947</v>
      </c>
      <c r="AD50" s="103">
        <f t="shared" si="22"/>
        <v>622.169592890878</v>
      </c>
      <c r="AE50" s="51">
        <f t="shared" si="23"/>
        <v>33.201209981385176</v>
      </c>
      <c r="AF50" s="52">
        <f t="shared" si="24"/>
        <v>24.71429812947528</v>
      </c>
      <c r="AG50" s="52">
        <f t="shared" si="25"/>
        <v>17.506633530674403</v>
      </c>
      <c r="AH50" s="52">
        <f t="shared" si="26"/>
        <v>11.580235880874039</v>
      </c>
      <c r="AI50" s="53">
        <f t="shared" si="27"/>
        <v>6.939798840486431</v>
      </c>
      <c r="AJ50" s="24"/>
      <c r="BY50"/>
    </row>
    <row r="51" spans="1:77" ht="16.5">
      <c r="A51" s="97">
        <v>9</v>
      </c>
      <c r="B51" s="4">
        <v>-3.806029667621589</v>
      </c>
      <c r="C51" s="11">
        <v>263.26387622700736</v>
      </c>
      <c r="D51" s="4">
        <v>-0.904780138737695</v>
      </c>
      <c r="E51" s="4">
        <f t="shared" si="1"/>
        <v>3.9120952097654658</v>
      </c>
      <c r="F51" s="143">
        <f t="shared" si="2"/>
        <v>0.6343382779369314</v>
      </c>
      <c r="G51" s="58">
        <f t="shared" si="29"/>
        <v>43.87731270450122</v>
      </c>
      <c r="H51" s="60">
        <f t="shared" si="30"/>
        <v>0.15079668978961586</v>
      </c>
      <c r="I51" s="60">
        <f t="shared" si="31"/>
        <v>0.6520158682942443</v>
      </c>
      <c r="J51" s="41">
        <f t="shared" si="4"/>
        <v>3.9120952097654658</v>
      </c>
      <c r="K51" s="18">
        <f t="shared" si="5"/>
        <v>168.32491351805302</v>
      </c>
      <c r="L51" s="18">
        <f t="shared" si="6"/>
        <v>1088.637665648131</v>
      </c>
      <c r="M51" s="15">
        <f t="shared" si="7"/>
        <v>0.2762559972423166</v>
      </c>
      <c r="N51" s="18">
        <f t="shared" si="8"/>
        <v>352.94047661915624</v>
      </c>
      <c r="O51" s="18">
        <f t="shared" si="9"/>
        <v>739.5036762482313</v>
      </c>
      <c r="P51" s="11">
        <f t="shared" si="10"/>
        <v>18.902920998491215</v>
      </c>
      <c r="Q51" s="83">
        <f t="shared" si="11"/>
        <v>2368.5859090293047</v>
      </c>
      <c r="R51" s="113">
        <f t="shared" si="28"/>
        <v>1.5418503902164214E-05</v>
      </c>
      <c r="S51" s="62">
        <f t="shared" si="12"/>
        <v>0.036520051080979506</v>
      </c>
      <c r="T51" s="24"/>
      <c r="U51" s="54">
        <f t="shared" si="13"/>
        <v>5.4905810926414675</v>
      </c>
      <c r="V51" s="55">
        <f t="shared" si="14"/>
        <v>4.6987094281754525</v>
      </c>
      <c r="W51" s="55">
        <f t="shared" si="15"/>
        <v>3.9120952097654658</v>
      </c>
      <c r="X51" s="55">
        <f t="shared" si="16"/>
        <v>3.1346988139862884</v>
      </c>
      <c r="Y51" s="56">
        <f t="shared" si="17"/>
        <v>2.3755869722736525</v>
      </c>
      <c r="Z51" s="103">
        <f t="shared" si="18"/>
        <v>812.671808519103</v>
      </c>
      <c r="AA51" s="103">
        <f t="shared" si="19"/>
        <v>796.3917863404158</v>
      </c>
      <c r="AB51" s="103">
        <f t="shared" si="20"/>
        <v>759.7414570309866</v>
      </c>
      <c r="AC51" s="103">
        <f t="shared" si="21"/>
        <v>702.791666770682</v>
      </c>
      <c r="AD51" s="103">
        <f t="shared" si="22"/>
        <v>625.9216625799687</v>
      </c>
      <c r="AE51" s="51">
        <f t="shared" si="23"/>
        <v>33.25847565710358</v>
      </c>
      <c r="AF51" s="52">
        <f t="shared" si="24"/>
        <v>24.80139786436172</v>
      </c>
      <c r="AG51" s="52">
        <f t="shared" si="25"/>
        <v>17.621986922194807</v>
      </c>
      <c r="AH51" s="52">
        <f t="shared" si="26"/>
        <v>11.722840253260676</v>
      </c>
      <c r="AI51" s="53">
        <f t="shared" si="27"/>
        <v>7.109904295535283</v>
      </c>
      <c r="AJ51" s="24"/>
      <c r="BY51"/>
    </row>
    <row r="52" spans="1:77" ht="16.5">
      <c r="A52" s="97">
        <v>10</v>
      </c>
      <c r="B52" s="4">
        <v>-3.7923207038698337</v>
      </c>
      <c r="C52" s="11">
        <v>263.63285404905287</v>
      </c>
      <c r="D52" s="4">
        <v>-1.0199893931805668</v>
      </c>
      <c r="E52" s="4">
        <f t="shared" si="1"/>
        <v>3.9270949419641807</v>
      </c>
      <c r="F52" s="143">
        <f t="shared" si="2"/>
        <v>0.6320534506449722</v>
      </c>
      <c r="G52" s="58">
        <f t="shared" si="29"/>
        <v>43.938809008175475</v>
      </c>
      <c r="H52" s="60">
        <f t="shared" si="30"/>
        <v>0.1699982321967611</v>
      </c>
      <c r="I52" s="60">
        <f t="shared" si="31"/>
        <v>0.6545158236606967</v>
      </c>
      <c r="J52" s="41">
        <f t="shared" si="4"/>
        <v>3.9270949419641803</v>
      </c>
      <c r="K52" s="18">
        <f t="shared" si="5"/>
        <v>167.1145160535385</v>
      </c>
      <c r="L52" s="18">
        <f t="shared" si="6"/>
        <v>1081.0084458103474</v>
      </c>
      <c r="M52" s="15">
        <f t="shared" si="7"/>
        <v>0.35108874620782765</v>
      </c>
      <c r="N52" s="18">
        <f t="shared" si="8"/>
        <v>355.24561893064526</v>
      </c>
      <c r="O52" s="18">
        <f t="shared" si="9"/>
        <v>740.8705011483582</v>
      </c>
      <c r="P52" s="11">
        <f t="shared" si="10"/>
        <v>19.0337216430109</v>
      </c>
      <c r="Q52" s="83">
        <f t="shared" si="11"/>
        <v>2363.623892332108</v>
      </c>
      <c r="R52" s="113">
        <f t="shared" si="28"/>
        <v>1.5418503902164214E-05</v>
      </c>
      <c r="S52" s="62">
        <f t="shared" si="12"/>
        <v>0.03644354420717118</v>
      </c>
      <c r="T52" s="24"/>
      <c r="U52" s="54">
        <f t="shared" si="13"/>
        <v>5.499483004695754</v>
      </c>
      <c r="V52" s="55">
        <f t="shared" si="14"/>
        <v>4.709964209716058</v>
      </c>
      <c r="W52" s="55">
        <f t="shared" si="15"/>
        <v>3.9270949419641803</v>
      </c>
      <c r="X52" s="55">
        <f t="shared" si="16"/>
        <v>3.155827751655776</v>
      </c>
      <c r="Y52" s="56">
        <f t="shared" si="17"/>
        <v>2.4073398600045035</v>
      </c>
      <c r="Z52" s="103">
        <f t="shared" si="18"/>
        <v>812.738844013304</v>
      </c>
      <c r="AA52" s="103">
        <f t="shared" si="19"/>
        <v>796.7669341176767</v>
      </c>
      <c r="AB52" s="103">
        <f t="shared" si="20"/>
        <v>760.6346973877847</v>
      </c>
      <c r="AC52" s="103">
        <f t="shared" si="21"/>
        <v>704.6216453435011</v>
      </c>
      <c r="AD52" s="103">
        <f t="shared" si="22"/>
        <v>629.5903848795244</v>
      </c>
      <c r="AE52" s="51">
        <f t="shared" si="23"/>
        <v>33.360559607005456</v>
      </c>
      <c r="AF52" s="52">
        <f t="shared" si="24"/>
        <v>24.912954188124857</v>
      </c>
      <c r="AG52" s="52">
        <f t="shared" si="25"/>
        <v>17.747502888475758</v>
      </c>
      <c r="AH52" s="52">
        <f t="shared" si="26"/>
        <v>11.867453850223722</v>
      </c>
      <c r="AI52" s="53">
        <f t="shared" si="27"/>
        <v>7.280137681224703</v>
      </c>
      <c r="AJ52" s="24"/>
      <c r="BY52"/>
    </row>
    <row r="53" spans="1:77" ht="16.5">
      <c r="A53" s="97">
        <v>11</v>
      </c>
      <c r="B53" s="4">
        <v>-3.769580488002884</v>
      </c>
      <c r="C53" s="11">
        <v>263.62759907671614</v>
      </c>
      <c r="D53" s="4">
        <v>-1.136715268302774</v>
      </c>
      <c r="E53" s="4">
        <f t="shared" si="1"/>
        <v>3.9372399795700423</v>
      </c>
      <c r="F53" s="143">
        <f t="shared" si="2"/>
        <v>0.6282634146671473</v>
      </c>
      <c r="G53" s="58">
        <f t="shared" si="29"/>
        <v>43.93793317945269</v>
      </c>
      <c r="H53" s="60">
        <f t="shared" si="30"/>
        <v>0.189452544717129</v>
      </c>
      <c r="I53" s="60">
        <f t="shared" si="31"/>
        <v>0.6562066632616737</v>
      </c>
      <c r="J53" s="41">
        <f t="shared" si="4"/>
        <v>3.9372399795700423</v>
      </c>
      <c r="K53" s="18">
        <f t="shared" si="5"/>
        <v>165.11635889681978</v>
      </c>
      <c r="L53" s="18">
        <f t="shared" si="6"/>
        <v>1068.3209378345464</v>
      </c>
      <c r="M53" s="15">
        <f t="shared" si="7"/>
        <v>0.4360426642775503</v>
      </c>
      <c r="N53" s="18">
        <f t="shared" si="8"/>
        <v>356.80761626998117</v>
      </c>
      <c r="O53" s="18">
        <f t="shared" si="9"/>
        <v>742.0600473476205</v>
      </c>
      <c r="P53" s="11">
        <f t="shared" si="10"/>
        <v>19.120724591689065</v>
      </c>
      <c r="Q53" s="83">
        <f t="shared" si="11"/>
        <v>2351.8617276049345</v>
      </c>
      <c r="R53" s="113">
        <f t="shared" si="28"/>
        <v>1.5418503902164214E-05</v>
      </c>
      <c r="S53" s="62">
        <f t="shared" si="12"/>
        <v>0.03626218922442735</v>
      </c>
      <c r="T53" s="24"/>
      <c r="U53" s="54">
        <f t="shared" si="13"/>
        <v>5.500040784243102</v>
      </c>
      <c r="V53" s="55">
        <f t="shared" si="14"/>
        <v>4.7145252558584385</v>
      </c>
      <c r="W53" s="55">
        <f t="shared" si="15"/>
        <v>3.9372399795700423</v>
      </c>
      <c r="X53" s="55">
        <f t="shared" si="16"/>
        <v>3.174236827038962</v>
      </c>
      <c r="Y53" s="56">
        <f t="shared" si="17"/>
        <v>2.4389568918584996</v>
      </c>
      <c r="Z53" s="103">
        <f t="shared" si="18"/>
        <v>812.7429589357936</v>
      </c>
      <c r="AA53" s="103">
        <f t="shared" si="19"/>
        <v>796.9177762501142</v>
      </c>
      <c r="AB53" s="103">
        <f t="shared" si="20"/>
        <v>761.2345038810804</v>
      </c>
      <c r="AC53" s="103">
        <f t="shared" si="21"/>
        <v>706.2029017604169</v>
      </c>
      <c r="AD53" s="103">
        <f t="shared" si="22"/>
        <v>633.2020959106975</v>
      </c>
      <c r="AE53" s="51">
        <f t="shared" si="23"/>
        <v>33.366961214586986</v>
      </c>
      <c r="AF53" s="52">
        <f t="shared" si="24"/>
        <v>24.95823381008084</v>
      </c>
      <c r="AG53" s="52">
        <f t="shared" si="25"/>
        <v>17.83264630729373</v>
      </c>
      <c r="AH53" s="52">
        <f t="shared" si="26"/>
        <v>11.994167841048471</v>
      </c>
      <c r="AI53" s="53">
        <f t="shared" si="27"/>
        <v>7.451613785435308</v>
      </c>
      <c r="AJ53" s="24"/>
      <c r="BY53"/>
    </row>
    <row r="54" spans="1:77" ht="16.5">
      <c r="A54" s="97">
        <v>12</v>
      </c>
      <c r="B54" s="4">
        <v>-3.750797288381806</v>
      </c>
      <c r="C54" s="11">
        <v>263.1917600681051</v>
      </c>
      <c r="D54" s="4">
        <v>-1.2518761911161882</v>
      </c>
      <c r="E54" s="4">
        <f t="shared" si="1"/>
        <v>3.9541970482533975</v>
      </c>
      <c r="F54" s="143">
        <f t="shared" si="2"/>
        <v>0.6251328813969678</v>
      </c>
      <c r="G54" s="58">
        <f t="shared" si="29"/>
        <v>43.86529334468418</v>
      </c>
      <c r="H54" s="60">
        <f t="shared" si="30"/>
        <v>0.20864603185269803</v>
      </c>
      <c r="I54" s="60">
        <f t="shared" si="31"/>
        <v>0.6590328413755663</v>
      </c>
      <c r="J54" s="41">
        <f t="shared" si="4"/>
        <v>3.954197048253397</v>
      </c>
      <c r="K54" s="18">
        <f t="shared" si="5"/>
        <v>163.47496319088793</v>
      </c>
      <c r="L54" s="18">
        <f t="shared" si="6"/>
        <v>1057.8334248607116</v>
      </c>
      <c r="M54" s="15">
        <f t="shared" si="7"/>
        <v>0.5288692996434582</v>
      </c>
      <c r="N54" s="18">
        <f t="shared" si="8"/>
        <v>359.4236822422069</v>
      </c>
      <c r="O54" s="18">
        <f t="shared" si="9"/>
        <v>743.7304207102425</v>
      </c>
      <c r="P54" s="11">
        <f t="shared" si="10"/>
        <v>19.261199261859012</v>
      </c>
      <c r="Q54" s="83">
        <f t="shared" si="11"/>
        <v>2344.2525595655516</v>
      </c>
      <c r="R54" s="113">
        <f t="shared" si="28"/>
        <v>1.5418503902164214E-05</v>
      </c>
      <c r="S54" s="62">
        <f t="shared" si="12"/>
        <v>0.036144867237319904</v>
      </c>
      <c r="T54" s="24"/>
      <c r="U54" s="54">
        <f t="shared" si="13"/>
        <v>5.504102813390827</v>
      </c>
      <c r="V54" s="55">
        <f t="shared" si="14"/>
        <v>4.724209060907558</v>
      </c>
      <c r="W54" s="55">
        <f t="shared" si="15"/>
        <v>3.954197048253397</v>
      </c>
      <c r="X54" s="55">
        <f t="shared" si="16"/>
        <v>3.2012055410643705</v>
      </c>
      <c r="Y54" s="56">
        <f t="shared" si="17"/>
        <v>2.480781955419927</v>
      </c>
      <c r="Z54" s="103">
        <f t="shared" si="18"/>
        <v>812.7726220994277</v>
      </c>
      <c r="AA54" s="103">
        <f t="shared" si="19"/>
        <v>797.2357661009215</v>
      </c>
      <c r="AB54" s="103">
        <f t="shared" si="20"/>
        <v>762.2292556019033</v>
      </c>
      <c r="AC54" s="103">
        <f t="shared" si="21"/>
        <v>708.4973300679699</v>
      </c>
      <c r="AD54" s="103">
        <f t="shared" si="22"/>
        <v>637.91712968099</v>
      </c>
      <c r="AE54" s="51">
        <f t="shared" si="23"/>
        <v>33.41359937853297</v>
      </c>
      <c r="AF54" s="52">
        <f t="shared" si="24"/>
        <v>25.054505144030603</v>
      </c>
      <c r="AG54" s="52">
        <f t="shared" si="25"/>
        <v>17.97541261385214</v>
      </c>
      <c r="AH54" s="52">
        <f t="shared" si="26"/>
        <v>12.181003764890855</v>
      </c>
      <c r="AI54" s="53">
        <f t="shared" si="27"/>
        <v>7.681475407988467</v>
      </c>
      <c r="AJ54" s="24"/>
      <c r="BY54"/>
    </row>
    <row r="55" spans="1:77" ht="16.5">
      <c r="A55" s="97">
        <v>13</v>
      </c>
      <c r="B55" s="4">
        <v>-3.7288150133807854</v>
      </c>
      <c r="C55" s="11">
        <v>263.6190204189696</v>
      </c>
      <c r="D55" s="4">
        <v>-1.366276042544246</v>
      </c>
      <c r="E55" s="4">
        <f t="shared" si="1"/>
        <v>3.9712430835248944</v>
      </c>
      <c r="F55" s="143">
        <f t="shared" si="2"/>
        <v>0.6214691688967976</v>
      </c>
      <c r="G55" s="58">
        <f t="shared" si="29"/>
        <v>43.93650340316161</v>
      </c>
      <c r="H55" s="60">
        <f t="shared" si="30"/>
        <v>0.22771267375737428</v>
      </c>
      <c r="I55" s="60">
        <f t="shared" si="31"/>
        <v>0.661873847254149</v>
      </c>
      <c r="J55" s="41">
        <f t="shared" si="4"/>
        <v>3.9712430835248944</v>
      </c>
      <c r="K55" s="18">
        <f t="shared" si="5"/>
        <v>161.56442472767657</v>
      </c>
      <c r="L55" s="18">
        <f t="shared" si="6"/>
        <v>1045.7676756455548</v>
      </c>
      <c r="M55" s="15">
        <f t="shared" si="7"/>
        <v>0.6299448124259034</v>
      </c>
      <c r="N55" s="18">
        <f t="shared" si="8"/>
        <v>362.0600652793992</v>
      </c>
      <c r="O55" s="18">
        <f t="shared" si="9"/>
        <v>745.3086901306349</v>
      </c>
      <c r="P55" s="11">
        <f t="shared" si="10"/>
        <v>19.411556598259715</v>
      </c>
      <c r="Q55" s="83">
        <f t="shared" si="11"/>
        <v>2334.742357193951</v>
      </c>
      <c r="R55" s="113">
        <f t="shared" si="28"/>
        <v>1.5418503902164214E-05</v>
      </c>
      <c r="S55" s="62">
        <f t="shared" si="12"/>
        <v>0.03599823414494301</v>
      </c>
      <c r="T55" s="24"/>
      <c r="U55" s="54">
        <f t="shared" si="13"/>
        <v>5.512476473590646</v>
      </c>
      <c r="V55" s="55">
        <f t="shared" si="14"/>
        <v>4.736002666746734</v>
      </c>
      <c r="W55" s="55">
        <f t="shared" si="15"/>
        <v>3.9712430835248944</v>
      </c>
      <c r="X55" s="55">
        <f t="shared" si="16"/>
        <v>3.2265380795717866</v>
      </c>
      <c r="Y55" s="56">
        <f t="shared" si="17"/>
        <v>2.5197321903090417</v>
      </c>
      <c r="Z55" s="103">
        <f t="shared" si="18"/>
        <v>812.8320857178213</v>
      </c>
      <c r="AA55" s="103">
        <f t="shared" si="19"/>
        <v>797.6188665360149</v>
      </c>
      <c r="AB55" s="103">
        <f t="shared" si="20"/>
        <v>763.219392320155</v>
      </c>
      <c r="AC55" s="103">
        <f t="shared" si="21"/>
        <v>710.628732904205</v>
      </c>
      <c r="AD55" s="103">
        <f t="shared" si="22"/>
        <v>642.2443731749784</v>
      </c>
      <c r="AE55" s="51">
        <f t="shared" si="23"/>
        <v>33.509843952306035</v>
      </c>
      <c r="AF55" s="52">
        <f t="shared" si="24"/>
        <v>25.172000203240213</v>
      </c>
      <c r="AG55" s="52">
        <f t="shared" si="25"/>
        <v>18.11949817094365</v>
      </c>
      <c r="AH55" s="52">
        <f t="shared" si="26"/>
        <v>12.357807898055446</v>
      </c>
      <c r="AI55" s="53">
        <f t="shared" si="27"/>
        <v>7.898632766753239</v>
      </c>
      <c r="AJ55" s="24"/>
      <c r="BY55"/>
    </row>
    <row r="56" spans="1:77" ht="16.5">
      <c r="A56" s="97">
        <v>14</v>
      </c>
      <c r="B56" s="4">
        <v>-3.7020515869156476</v>
      </c>
      <c r="C56" s="11">
        <v>263.6692436575575</v>
      </c>
      <c r="D56" s="4">
        <v>-1.481646398790947</v>
      </c>
      <c r="E56" s="4">
        <f t="shared" si="1"/>
        <v>3.9875383387793084</v>
      </c>
      <c r="F56" s="143">
        <f t="shared" si="2"/>
        <v>0.6170085978192746</v>
      </c>
      <c r="G56" s="58">
        <f t="shared" si="29"/>
        <v>43.94487394292625</v>
      </c>
      <c r="H56" s="60">
        <f t="shared" si="30"/>
        <v>0.24694106646515787</v>
      </c>
      <c r="I56" s="60">
        <f t="shared" si="31"/>
        <v>0.6645897231298847</v>
      </c>
      <c r="J56" s="41">
        <f t="shared" si="4"/>
        <v>3.987538338779308</v>
      </c>
      <c r="K56" s="18">
        <f t="shared" si="5"/>
        <v>159.2535029736934</v>
      </c>
      <c r="L56" s="18">
        <f t="shared" si="6"/>
        <v>1031.1027633224255</v>
      </c>
      <c r="M56" s="15">
        <f t="shared" si="7"/>
        <v>0.7408234776363769</v>
      </c>
      <c r="N56" s="18">
        <f t="shared" si="8"/>
        <v>364.5864871549972</v>
      </c>
      <c r="O56" s="18">
        <f t="shared" si="9"/>
        <v>746.9280699597454</v>
      </c>
      <c r="P56" s="11">
        <f t="shared" si="10"/>
        <v>19.55256122500712</v>
      </c>
      <c r="Q56" s="83">
        <f t="shared" si="11"/>
        <v>2322.164208113505</v>
      </c>
      <c r="R56" s="113">
        <f t="shared" si="28"/>
        <v>1.5418503902164214E-05</v>
      </c>
      <c r="S56" s="62">
        <f t="shared" si="12"/>
        <v>0.03580429790426415</v>
      </c>
      <c r="T56" s="24"/>
      <c r="U56" s="54">
        <f t="shared" si="13"/>
        <v>5.516709461473636</v>
      </c>
      <c r="V56" s="55">
        <f t="shared" si="14"/>
        <v>4.745277884631664</v>
      </c>
      <c r="W56" s="55">
        <f t="shared" si="15"/>
        <v>3.987538338779308</v>
      </c>
      <c r="X56" s="55">
        <f t="shared" si="16"/>
        <v>3.25307280657753</v>
      </c>
      <c r="Y56" s="56">
        <f t="shared" si="17"/>
        <v>2.561976628962967</v>
      </c>
      <c r="Z56" s="103">
        <f t="shared" si="18"/>
        <v>812.861281660854</v>
      </c>
      <c r="AA56" s="103">
        <f t="shared" si="19"/>
        <v>797.9169444399458</v>
      </c>
      <c r="AB56" s="103">
        <f t="shared" si="20"/>
        <v>764.1567094304045</v>
      </c>
      <c r="AC56" s="103">
        <f t="shared" si="21"/>
        <v>712.8366065675417</v>
      </c>
      <c r="AD56" s="103">
        <f t="shared" si="22"/>
        <v>646.8688076999804</v>
      </c>
      <c r="AE56" s="51">
        <f t="shared" si="23"/>
        <v>33.55854926235907</v>
      </c>
      <c r="AF56" s="52">
        <f t="shared" si="24"/>
        <v>25.264597801167085</v>
      </c>
      <c r="AG56" s="52">
        <f t="shared" si="25"/>
        <v>18.25777207794279</v>
      </c>
      <c r="AH56" s="52">
        <f t="shared" si="26"/>
        <v>12.54435645943778</v>
      </c>
      <c r="AI56" s="53">
        <f t="shared" si="27"/>
        <v>8.137530524128888</v>
      </c>
      <c r="AJ56" s="24"/>
      <c r="BY56"/>
    </row>
    <row r="57" spans="1:77" ht="16.5">
      <c r="A57" s="97">
        <v>15</v>
      </c>
      <c r="B57" s="4">
        <v>-3.6712632223541757</v>
      </c>
      <c r="C57" s="11">
        <v>263.4356077556752</v>
      </c>
      <c r="D57" s="4">
        <v>-1.597122323990305</v>
      </c>
      <c r="E57" s="4">
        <f t="shared" si="1"/>
        <v>4.003620032620298</v>
      </c>
      <c r="F57" s="143">
        <f t="shared" si="2"/>
        <v>0.6118772037256959</v>
      </c>
      <c r="G57" s="58">
        <f t="shared" si="29"/>
        <v>43.905934625945875</v>
      </c>
      <c r="H57" s="60">
        <f t="shared" si="30"/>
        <v>0.2661870539983841</v>
      </c>
      <c r="I57" s="60">
        <f t="shared" si="31"/>
        <v>0.6672700054367164</v>
      </c>
      <c r="J57" s="41">
        <f t="shared" si="4"/>
        <v>4.003620032620298</v>
      </c>
      <c r="K57" s="18">
        <f t="shared" si="5"/>
        <v>156.61563254888713</v>
      </c>
      <c r="L57" s="18">
        <f t="shared" si="6"/>
        <v>1014.3190057760748</v>
      </c>
      <c r="M57" s="15">
        <f t="shared" si="7"/>
        <v>0.8607994046041456</v>
      </c>
      <c r="N57" s="18">
        <f t="shared" si="8"/>
        <v>367.08567745176316</v>
      </c>
      <c r="O57" s="18">
        <f t="shared" si="9"/>
        <v>748.5943212072559</v>
      </c>
      <c r="P57" s="11">
        <f t="shared" si="10"/>
        <v>19.68959018449126</v>
      </c>
      <c r="Q57" s="83">
        <f t="shared" si="11"/>
        <v>2307.1650265730764</v>
      </c>
      <c r="R57" s="113">
        <f t="shared" si="28"/>
        <v>1.5418503902164214E-05</v>
      </c>
      <c r="S57" s="62">
        <f t="shared" si="12"/>
        <v>0.03557303296515378</v>
      </c>
      <c r="T57" s="24"/>
      <c r="U57" s="54">
        <f t="shared" si="13"/>
        <v>5.5179927758783265</v>
      </c>
      <c r="V57" s="55">
        <f t="shared" si="14"/>
        <v>4.752909540725818</v>
      </c>
      <c r="W57" s="55">
        <f t="shared" si="15"/>
        <v>4.003620032620298</v>
      </c>
      <c r="X57" s="55">
        <f t="shared" si="16"/>
        <v>3.2809628258292682</v>
      </c>
      <c r="Y57" s="56">
        <f t="shared" si="17"/>
        <v>2.6071785897685547</v>
      </c>
      <c r="Z57" s="103">
        <f t="shared" si="18"/>
        <v>812.8700184301282</v>
      </c>
      <c r="AA57" s="103">
        <f t="shared" si="19"/>
        <v>798.1600804049062</v>
      </c>
      <c r="AB57" s="103">
        <f t="shared" si="20"/>
        <v>765.0729236991888</v>
      </c>
      <c r="AC57" s="103">
        <f t="shared" si="21"/>
        <v>715.1301084432165</v>
      </c>
      <c r="AD57" s="103">
        <f t="shared" si="22"/>
        <v>651.7384750588399</v>
      </c>
      <c r="AE57" s="51">
        <f t="shared" si="23"/>
        <v>33.57332220940587</v>
      </c>
      <c r="AF57" s="52">
        <f t="shared" si="24"/>
        <v>25.340914107262627</v>
      </c>
      <c r="AG57" s="52">
        <f t="shared" si="25"/>
        <v>18.394746032893497</v>
      </c>
      <c r="AH57" s="52">
        <f t="shared" si="26"/>
        <v>12.74192649172699</v>
      </c>
      <c r="AI57" s="53">
        <f t="shared" si="27"/>
        <v>8.397042081167314</v>
      </c>
      <c r="AJ57" s="24"/>
      <c r="BY57"/>
    </row>
    <row r="58" spans="1:77" ht="16.5">
      <c r="A58" s="97">
        <v>16</v>
      </c>
      <c r="B58" s="4">
        <v>-3.640030576772361</v>
      </c>
      <c r="C58" s="11">
        <v>263.0157739667392</v>
      </c>
      <c r="D58" s="4">
        <v>-1.7101575321874196</v>
      </c>
      <c r="E58" s="4">
        <f t="shared" si="1"/>
        <v>4.02174854817343</v>
      </c>
      <c r="F58" s="143">
        <f t="shared" si="2"/>
        <v>0.6066717627953935</v>
      </c>
      <c r="G58" s="58">
        <f t="shared" si="29"/>
        <v>43.835962327789865</v>
      </c>
      <c r="H58" s="60">
        <f t="shared" si="30"/>
        <v>0.28502625536456994</v>
      </c>
      <c r="I58" s="60">
        <f t="shared" si="31"/>
        <v>0.6702914246955716</v>
      </c>
      <c r="J58" s="41">
        <f t="shared" si="4"/>
        <v>4.02174854817343</v>
      </c>
      <c r="K58" s="18">
        <f t="shared" si="5"/>
        <v>153.9622059974904</v>
      </c>
      <c r="L58" s="18">
        <f t="shared" si="6"/>
        <v>997.4083664833987</v>
      </c>
      <c r="M58" s="15">
        <f t="shared" si="7"/>
        <v>0.9869560934814599</v>
      </c>
      <c r="N58" s="18">
        <f t="shared" si="8"/>
        <v>369.9099331965527</v>
      </c>
      <c r="O58" s="18">
        <f t="shared" si="9"/>
        <v>750.3888730989742</v>
      </c>
      <c r="P58" s="11">
        <f t="shared" si="10"/>
        <v>19.842834147221637</v>
      </c>
      <c r="Q58" s="83">
        <f t="shared" si="11"/>
        <v>2292.499169017119</v>
      </c>
      <c r="R58" s="113">
        <f t="shared" si="28"/>
        <v>1.5418503902164214E-05</v>
      </c>
      <c r="S58" s="62">
        <f t="shared" si="12"/>
        <v>0.03534690738319867</v>
      </c>
      <c r="T58" s="24"/>
      <c r="U58" s="54">
        <f t="shared" si="13"/>
        <v>5.519617994106458</v>
      </c>
      <c r="V58" s="55">
        <f t="shared" si="14"/>
        <v>4.761714776327854</v>
      </c>
      <c r="W58" s="55">
        <f t="shared" si="15"/>
        <v>4.02174854817343</v>
      </c>
      <c r="X58" s="55">
        <f t="shared" si="16"/>
        <v>3.311764502764651</v>
      </c>
      <c r="Y58" s="56">
        <f t="shared" si="17"/>
        <v>2.655917133912452</v>
      </c>
      <c r="Z58" s="103">
        <f t="shared" si="18"/>
        <v>812.8810063776718</v>
      </c>
      <c r="AA58" s="103">
        <f t="shared" si="19"/>
        <v>798.4382247564288</v>
      </c>
      <c r="AB58" s="103">
        <f t="shared" si="20"/>
        <v>766.0952557028255</v>
      </c>
      <c r="AC58" s="103">
        <f t="shared" si="21"/>
        <v>717.6308150722979</v>
      </c>
      <c r="AD58" s="103">
        <f t="shared" si="22"/>
        <v>656.8990635856464</v>
      </c>
      <c r="AE58" s="51">
        <f t="shared" si="23"/>
        <v>33.59203565216092</v>
      </c>
      <c r="AF58" s="52">
        <f t="shared" si="24"/>
        <v>25.429108552226307</v>
      </c>
      <c r="AG58" s="52">
        <f t="shared" si="25"/>
        <v>18.54976367363406</v>
      </c>
      <c r="AH58" s="52">
        <f t="shared" si="26"/>
        <v>12.961900885737663</v>
      </c>
      <c r="AI58" s="53">
        <f t="shared" si="27"/>
        <v>8.68136197234924</v>
      </c>
      <c r="AJ58" s="24"/>
      <c r="BY58"/>
    </row>
    <row r="59" spans="1:77" ht="16.5">
      <c r="A59" s="97">
        <v>17</v>
      </c>
      <c r="B59" s="4">
        <v>-3.6017598680124934</v>
      </c>
      <c r="C59" s="11">
        <v>263.17342299251334</v>
      </c>
      <c r="D59" s="4">
        <v>-1.824839399169398</v>
      </c>
      <c r="E59" s="4">
        <f t="shared" si="1"/>
        <v>4.037661820854528</v>
      </c>
      <c r="F59" s="143">
        <f t="shared" si="2"/>
        <v>0.6002933113354155</v>
      </c>
      <c r="G59" s="58">
        <f t="shared" si="29"/>
        <v>43.8622371654189</v>
      </c>
      <c r="H59" s="60">
        <f t="shared" si="30"/>
        <v>0.3041398998615663</v>
      </c>
      <c r="I59" s="60">
        <f t="shared" si="31"/>
        <v>0.6729436368090881</v>
      </c>
      <c r="J59" s="41">
        <f t="shared" si="4"/>
        <v>4.037661820854528</v>
      </c>
      <c r="K59" s="18">
        <f t="shared" si="5"/>
        <v>150.7417562976509</v>
      </c>
      <c r="L59" s="18">
        <f t="shared" si="6"/>
        <v>976.9848943595717</v>
      </c>
      <c r="M59" s="15">
        <f t="shared" si="7"/>
        <v>1.1237634317424345</v>
      </c>
      <c r="N59" s="18">
        <f t="shared" si="8"/>
        <v>372.3951471707964</v>
      </c>
      <c r="O59" s="18">
        <f t="shared" si="9"/>
        <v>752.026887389027</v>
      </c>
      <c r="P59" s="11">
        <f t="shared" si="10"/>
        <v>19.98352338571013</v>
      </c>
      <c r="Q59" s="83">
        <f t="shared" si="11"/>
        <v>2273.255972034499</v>
      </c>
      <c r="R59" s="113">
        <f t="shared" si="28"/>
        <v>1.5418503902164214E-05</v>
      </c>
      <c r="S59" s="62">
        <f t="shared" si="12"/>
        <v>0.03505020607543202</v>
      </c>
      <c r="T59" s="24"/>
      <c r="U59" s="54">
        <f t="shared" si="13"/>
        <v>5.520996385390908</v>
      </c>
      <c r="V59" s="55">
        <f t="shared" si="14"/>
        <v>4.769160034516729</v>
      </c>
      <c r="W59" s="55">
        <f t="shared" si="15"/>
        <v>4.037661820854528</v>
      </c>
      <c r="X59" s="55">
        <f t="shared" si="16"/>
        <v>3.3398918727652798</v>
      </c>
      <c r="Y59" s="56">
        <f t="shared" si="17"/>
        <v>2.702106893030584</v>
      </c>
      <c r="Z59" s="103">
        <f t="shared" si="18"/>
        <v>812.8902585560103</v>
      </c>
      <c r="AA59" s="103">
        <f t="shared" si="19"/>
        <v>798.671419841975</v>
      </c>
      <c r="AB59" s="103">
        <f t="shared" si="20"/>
        <v>766.9835029405965</v>
      </c>
      <c r="AC59" s="103">
        <f t="shared" si="21"/>
        <v>719.8849337563972</v>
      </c>
      <c r="AD59" s="103">
        <f t="shared" si="22"/>
        <v>661.7043218501564</v>
      </c>
      <c r="AE59" s="51">
        <f t="shared" si="23"/>
        <v>33.60791109919154</v>
      </c>
      <c r="AF59" s="52">
        <f t="shared" si="24"/>
        <v>25.503800303796595</v>
      </c>
      <c r="AG59" s="52">
        <f t="shared" si="25"/>
        <v>18.686371615418224</v>
      </c>
      <c r="AH59" s="52">
        <f t="shared" si="26"/>
        <v>13.164406982474478</v>
      </c>
      <c r="AI59" s="53">
        <f t="shared" si="27"/>
        <v>8.955126927669808</v>
      </c>
      <c r="AJ59" s="24"/>
      <c r="BY59"/>
    </row>
    <row r="60" spans="1:77" ht="16.5">
      <c r="A60" s="97">
        <v>18</v>
      </c>
      <c r="B60" s="4">
        <v>-3.566116754235953</v>
      </c>
      <c r="C60" s="11">
        <v>264.320601002243</v>
      </c>
      <c r="D60" s="4">
        <v>-1.939372403251443</v>
      </c>
      <c r="E60" s="4">
        <f t="shared" si="1"/>
        <v>4.059353892349821</v>
      </c>
      <c r="F60" s="143">
        <f t="shared" si="2"/>
        <v>0.5943527923726588</v>
      </c>
      <c r="G60" s="58">
        <f t="shared" si="29"/>
        <v>44.053433500373835</v>
      </c>
      <c r="H60" s="60">
        <f t="shared" si="30"/>
        <v>0.3232287338752404</v>
      </c>
      <c r="I60" s="60">
        <f t="shared" si="31"/>
        <v>0.6765589820583036</v>
      </c>
      <c r="J60" s="41">
        <f t="shared" si="4"/>
        <v>4.059353892349821</v>
      </c>
      <c r="K60" s="18">
        <f t="shared" si="5"/>
        <v>147.77302958817563</v>
      </c>
      <c r="L60" s="18">
        <f t="shared" si="6"/>
        <v>958.3096538546154</v>
      </c>
      <c r="M60" s="15">
        <f t="shared" si="7"/>
        <v>1.269252479604364</v>
      </c>
      <c r="N60" s="18">
        <f t="shared" si="8"/>
        <v>375.7919581120053</v>
      </c>
      <c r="O60" s="18">
        <f t="shared" si="9"/>
        <v>753.8676532181358</v>
      </c>
      <c r="P60" s="11">
        <f t="shared" si="10"/>
        <v>20.184416793204456</v>
      </c>
      <c r="Q60" s="83">
        <f t="shared" si="11"/>
        <v>2257.1959640457408</v>
      </c>
      <c r="R60" s="113">
        <f t="shared" si="28"/>
        <v>1.5418503902164214E-05</v>
      </c>
      <c r="S60" s="62">
        <f t="shared" si="12"/>
        <v>0.03480258477958857</v>
      </c>
      <c r="T60" s="24"/>
      <c r="U60" s="54">
        <f t="shared" si="13"/>
        <v>5.533081020728833</v>
      </c>
      <c r="V60" s="55">
        <f t="shared" si="14"/>
        <v>4.7847513893187905</v>
      </c>
      <c r="W60" s="55">
        <f t="shared" si="15"/>
        <v>4.059353892349821</v>
      </c>
      <c r="X60" s="55">
        <f t="shared" si="16"/>
        <v>3.371722123662071</v>
      </c>
      <c r="Y60" s="56">
        <f t="shared" si="17"/>
        <v>2.750329802979628</v>
      </c>
      <c r="Z60" s="103">
        <f t="shared" si="18"/>
        <v>812.968741762894</v>
      </c>
      <c r="AA60" s="103">
        <f t="shared" si="19"/>
        <v>799.1538565295405</v>
      </c>
      <c r="AB60" s="103">
        <f t="shared" si="20"/>
        <v>768.1805316021677</v>
      </c>
      <c r="AC60" s="103">
        <f t="shared" si="21"/>
        <v>722.4019690040018</v>
      </c>
      <c r="AD60" s="103">
        <f t="shared" si="22"/>
        <v>666.6331671920753</v>
      </c>
      <c r="AE60" s="51">
        <f t="shared" si="23"/>
        <v>33.74725441267253</v>
      </c>
      <c r="AF60" s="52">
        <f t="shared" si="24"/>
        <v>25.66056805050286</v>
      </c>
      <c r="AG60" s="52">
        <f t="shared" si="25"/>
        <v>18.8733903253878</v>
      </c>
      <c r="AH60" s="52">
        <f t="shared" si="26"/>
        <v>13.395449886108471</v>
      </c>
      <c r="AI60" s="53">
        <f t="shared" si="27"/>
        <v>9.245421291350613</v>
      </c>
      <c r="AJ60" s="24"/>
      <c r="BY60"/>
    </row>
    <row r="61" spans="1:77" ht="16.5">
      <c r="A61" s="97">
        <v>19</v>
      </c>
      <c r="B61" s="4">
        <v>-3.5238632241710928</v>
      </c>
      <c r="C61" s="11">
        <v>264.3600479795125</v>
      </c>
      <c r="D61" s="4">
        <v>-2.050431858611276</v>
      </c>
      <c r="E61" s="4">
        <f t="shared" si="1"/>
        <v>4.076994337679853</v>
      </c>
      <c r="F61" s="143">
        <f t="shared" si="2"/>
        <v>0.5873105373618488</v>
      </c>
      <c r="G61" s="58">
        <f t="shared" si="29"/>
        <v>44.06000799658542</v>
      </c>
      <c r="H61" s="60">
        <f t="shared" si="30"/>
        <v>0.3417386431018793</v>
      </c>
      <c r="I61" s="60">
        <f t="shared" si="31"/>
        <v>0.6794990562799755</v>
      </c>
      <c r="J61" s="41">
        <f t="shared" si="4"/>
        <v>4.076994337679853</v>
      </c>
      <c r="K61" s="18">
        <f t="shared" si="5"/>
        <v>144.29196510555184</v>
      </c>
      <c r="L61" s="18">
        <f t="shared" si="6"/>
        <v>936.213647506889</v>
      </c>
      <c r="M61" s="15">
        <f t="shared" si="7"/>
        <v>1.4187839923524352</v>
      </c>
      <c r="N61" s="18">
        <f t="shared" si="8"/>
        <v>378.5620322619691</v>
      </c>
      <c r="O61" s="18">
        <f t="shared" si="9"/>
        <v>755.6048443225176</v>
      </c>
      <c r="P61" s="11">
        <f t="shared" si="10"/>
        <v>20.340156760799196</v>
      </c>
      <c r="Q61" s="83">
        <f t="shared" si="11"/>
        <v>2236.4314299500793</v>
      </c>
      <c r="R61" s="113">
        <f t="shared" si="28"/>
        <v>1.5418503902164214E-05</v>
      </c>
      <c r="S61" s="62">
        <f t="shared" si="12"/>
        <v>0.03448242672960799</v>
      </c>
      <c r="T61" s="24"/>
      <c r="U61" s="54">
        <f t="shared" si="13"/>
        <v>5.533934792946031</v>
      </c>
      <c r="V61" s="55">
        <f t="shared" si="14"/>
        <v>4.792717365719872</v>
      </c>
      <c r="W61" s="55">
        <f t="shared" si="15"/>
        <v>4.076994337679853</v>
      </c>
      <c r="X61" s="55">
        <f t="shared" si="16"/>
        <v>3.402890468113965</v>
      </c>
      <c r="Y61" s="56">
        <f t="shared" si="17"/>
        <v>2.800621694052007</v>
      </c>
      <c r="Z61" s="103">
        <f t="shared" si="18"/>
        <v>812.974107829835</v>
      </c>
      <c r="AA61" s="103">
        <f t="shared" si="19"/>
        <v>799.3972602227543</v>
      </c>
      <c r="AB61" s="103">
        <f t="shared" si="20"/>
        <v>769.1422703194464</v>
      </c>
      <c r="AC61" s="103">
        <f t="shared" si="21"/>
        <v>724.8319532073418</v>
      </c>
      <c r="AD61" s="103">
        <f t="shared" si="22"/>
        <v>671.6786300332108</v>
      </c>
      <c r="AE61" s="51">
        <f t="shared" si="23"/>
        <v>33.7571098012137</v>
      </c>
      <c r="AF61" s="52">
        <f t="shared" si="24"/>
        <v>25.740848857069995</v>
      </c>
      <c r="AG61" s="52">
        <f t="shared" si="25"/>
        <v>19.026160432127742</v>
      </c>
      <c r="AH61" s="52">
        <f t="shared" si="26"/>
        <v>13.623619989183297</v>
      </c>
      <c r="AI61" s="53">
        <f t="shared" si="27"/>
        <v>9.553044724401259</v>
      </c>
      <c r="AJ61" s="24"/>
      <c r="BY61"/>
    </row>
    <row r="62" spans="1:77" ht="16.5">
      <c r="A62" s="97">
        <v>20</v>
      </c>
      <c r="B62" s="4">
        <v>-3.4728165035969756</v>
      </c>
      <c r="C62" s="11">
        <v>265.0003703788108</v>
      </c>
      <c r="D62" s="4">
        <v>-2.162115839912708</v>
      </c>
      <c r="E62" s="4">
        <f t="shared" si="1"/>
        <v>4.0908678019287</v>
      </c>
      <c r="F62" s="143">
        <f t="shared" si="2"/>
        <v>0.5788027505994959</v>
      </c>
      <c r="G62" s="58">
        <f t="shared" si="29"/>
        <v>44.16672839646847</v>
      </c>
      <c r="H62" s="60">
        <f t="shared" si="30"/>
        <v>0.36035263998545125</v>
      </c>
      <c r="I62" s="60">
        <f t="shared" si="31"/>
        <v>0.68181130032145</v>
      </c>
      <c r="J62" s="41">
        <f t="shared" si="4"/>
        <v>4.0908678019287</v>
      </c>
      <c r="K62" s="18">
        <f t="shared" si="5"/>
        <v>140.1418140643841</v>
      </c>
      <c r="L62" s="18">
        <f t="shared" si="6"/>
        <v>909.9608457317727</v>
      </c>
      <c r="M62" s="15">
        <f t="shared" si="7"/>
        <v>1.577551386340476</v>
      </c>
      <c r="N62" s="18">
        <f t="shared" si="8"/>
        <v>380.74542243634136</v>
      </c>
      <c r="O62" s="18">
        <f t="shared" si="9"/>
        <v>757.1208438376347</v>
      </c>
      <c r="P62" s="11">
        <f t="shared" si="10"/>
        <v>20.469882745423355</v>
      </c>
      <c r="Q62" s="83">
        <f t="shared" si="11"/>
        <v>2210.016360201897</v>
      </c>
      <c r="R62" s="113">
        <f t="shared" si="28"/>
        <v>1.5418503902164214E-05</v>
      </c>
      <c r="S62" s="62">
        <f t="shared" si="12"/>
        <v>0.034075145873619705</v>
      </c>
      <c r="T62" s="24"/>
      <c r="U62" s="54">
        <f t="shared" si="13"/>
        <v>5.532866095022787</v>
      </c>
      <c r="V62" s="55">
        <f t="shared" si="14"/>
        <v>4.797678315832567</v>
      </c>
      <c r="W62" s="55">
        <f t="shared" si="15"/>
        <v>4.0908678019287</v>
      </c>
      <c r="X62" s="55">
        <f t="shared" si="16"/>
        <v>3.4300224018792584</v>
      </c>
      <c r="Y62" s="56">
        <f t="shared" si="17"/>
        <v>2.847328596389923</v>
      </c>
      <c r="Z62" s="103">
        <f t="shared" si="18"/>
        <v>812.967387211494</v>
      </c>
      <c r="AA62" s="103">
        <f t="shared" si="19"/>
        <v>799.5477903978888</v>
      </c>
      <c r="AB62" s="103">
        <f t="shared" si="20"/>
        <v>769.8912647367349</v>
      </c>
      <c r="AC62" s="103">
        <f t="shared" si="21"/>
        <v>726.9193604786179</v>
      </c>
      <c r="AD62" s="103">
        <f t="shared" si="22"/>
        <v>676.2784163634376</v>
      </c>
      <c r="AE62" s="51">
        <f t="shared" si="23"/>
        <v>33.74477367673915</v>
      </c>
      <c r="AF62" s="52">
        <f t="shared" si="24"/>
        <v>25.790908212797795</v>
      </c>
      <c r="AG62" s="52">
        <f t="shared" si="25"/>
        <v>19.146737775543833</v>
      </c>
      <c r="AH62" s="52">
        <f t="shared" si="26"/>
        <v>13.823797398454575</v>
      </c>
      <c r="AI62" s="53">
        <f t="shared" si="27"/>
        <v>9.843196663581441</v>
      </c>
      <c r="AJ62" s="24"/>
      <c r="BY62"/>
    </row>
    <row r="63" spans="1:77" ht="16.5">
      <c r="A63" s="97">
        <v>21</v>
      </c>
      <c r="B63" s="4">
        <v>-3.4247840831767498</v>
      </c>
      <c r="C63" s="11">
        <v>266.0689096058721</v>
      </c>
      <c r="D63" s="4">
        <v>-2.2725679260601312</v>
      </c>
      <c r="E63" s="4">
        <f t="shared" si="1"/>
        <v>4.1101959801131205</v>
      </c>
      <c r="F63" s="143">
        <f t="shared" si="2"/>
        <v>0.5707973471961248</v>
      </c>
      <c r="G63" s="58">
        <f t="shared" si="29"/>
        <v>44.344818267645344</v>
      </c>
      <c r="H63" s="60">
        <f t="shared" si="30"/>
        <v>0.3787613210100219</v>
      </c>
      <c r="I63" s="60">
        <f t="shared" si="31"/>
        <v>0.6850326633521867</v>
      </c>
      <c r="J63" s="41">
        <f t="shared" si="4"/>
        <v>4.1101959801131205</v>
      </c>
      <c r="K63" s="18">
        <f t="shared" si="5"/>
        <v>136.2920281793646</v>
      </c>
      <c r="L63" s="18">
        <f t="shared" si="6"/>
        <v>885.6807608814761</v>
      </c>
      <c r="M63" s="15">
        <f t="shared" si="7"/>
        <v>1.7428473225786405</v>
      </c>
      <c r="N63" s="18">
        <f t="shared" si="8"/>
        <v>383.7943536343568</v>
      </c>
      <c r="O63" s="18">
        <f t="shared" si="9"/>
        <v>758.8636444740446</v>
      </c>
      <c r="P63" s="11">
        <f t="shared" si="10"/>
        <v>20.65189445231684</v>
      </c>
      <c r="Q63" s="83">
        <f t="shared" si="11"/>
        <v>2187.0255289441375</v>
      </c>
      <c r="R63" s="113">
        <f t="shared" si="28"/>
        <v>1.5418503902164214E-05</v>
      </c>
      <c r="S63" s="62">
        <f t="shared" si="12"/>
        <v>0.03372066165215794</v>
      </c>
      <c r="T63" s="24"/>
      <c r="U63" s="54">
        <f t="shared" si="13"/>
        <v>5.539082865396064</v>
      </c>
      <c r="V63" s="55">
        <f t="shared" si="14"/>
        <v>4.808958980502878</v>
      </c>
      <c r="W63" s="55">
        <f t="shared" si="15"/>
        <v>4.1101959801131205</v>
      </c>
      <c r="X63" s="55">
        <f t="shared" si="16"/>
        <v>3.461836585695606</v>
      </c>
      <c r="Y63" s="56">
        <f t="shared" si="17"/>
        <v>2.8979115116799097</v>
      </c>
      <c r="Z63" s="103">
        <f t="shared" si="18"/>
        <v>813.0059642595143</v>
      </c>
      <c r="AA63" s="103">
        <f t="shared" si="19"/>
        <v>799.88707003019</v>
      </c>
      <c r="AB63" s="103">
        <f t="shared" si="20"/>
        <v>770.9239334103207</v>
      </c>
      <c r="AC63" s="103">
        <f t="shared" si="21"/>
        <v>729.3340258236298</v>
      </c>
      <c r="AD63" s="103">
        <f t="shared" si="22"/>
        <v>681.1672288465678</v>
      </c>
      <c r="AE63" s="51">
        <f t="shared" si="23"/>
        <v>33.81656618207311</v>
      </c>
      <c r="AF63" s="52">
        <f t="shared" si="24"/>
        <v>25.904918024468454</v>
      </c>
      <c r="AG63" s="52">
        <f t="shared" si="25"/>
        <v>19.31535456069529</v>
      </c>
      <c r="AH63" s="52">
        <f t="shared" si="26"/>
        <v>14.06036500617931</v>
      </c>
      <c r="AI63" s="53">
        <f t="shared" si="27"/>
        <v>10.162268488168042</v>
      </c>
      <c r="AJ63" s="24"/>
      <c r="BY63"/>
    </row>
    <row r="64" spans="1:77" ht="16.5">
      <c r="A64" s="97">
        <v>22</v>
      </c>
      <c r="B64" s="4">
        <v>-3.3694970470507766</v>
      </c>
      <c r="C64" s="11">
        <v>268.12629665596774</v>
      </c>
      <c r="D64" s="4">
        <v>-2.3808539872059007</v>
      </c>
      <c r="E64" s="4">
        <f t="shared" si="1"/>
        <v>4.125769753449426</v>
      </c>
      <c r="F64" s="143">
        <f t="shared" si="2"/>
        <v>0.5615828411751295</v>
      </c>
      <c r="G64" s="58">
        <f t="shared" si="29"/>
        <v>44.68771610932795</v>
      </c>
      <c r="H64" s="60">
        <f t="shared" si="30"/>
        <v>0.3968089978676501</v>
      </c>
      <c r="I64" s="60">
        <f t="shared" si="31"/>
        <v>0.6876282922415711</v>
      </c>
      <c r="J64" s="41">
        <f t="shared" si="4"/>
        <v>4.125769753449426</v>
      </c>
      <c r="K64" s="18">
        <f t="shared" si="5"/>
        <v>131.9271625067392</v>
      </c>
      <c r="L64" s="18">
        <f t="shared" si="6"/>
        <v>858.2830191110692</v>
      </c>
      <c r="M64" s="15">
        <f t="shared" si="7"/>
        <v>1.912894953209314</v>
      </c>
      <c r="N64" s="18">
        <f t="shared" si="8"/>
        <v>386.2570245063717</v>
      </c>
      <c r="O64" s="18">
        <f t="shared" si="9"/>
        <v>760.3522678220892</v>
      </c>
      <c r="P64" s="11">
        <f t="shared" si="10"/>
        <v>20.81189605871011</v>
      </c>
      <c r="Q64" s="83">
        <f t="shared" si="11"/>
        <v>2159.5442649581887</v>
      </c>
      <c r="R64" s="113">
        <f t="shared" si="28"/>
        <v>1.5418503902164214E-05</v>
      </c>
      <c r="S64" s="62">
        <f t="shared" si="12"/>
        <v>0.033296941676154185</v>
      </c>
      <c r="T64" s="24"/>
      <c r="U64" s="54">
        <f t="shared" si="13"/>
        <v>5.545780502743425</v>
      </c>
      <c r="V64" s="55">
        <f t="shared" si="14"/>
        <v>4.818409560001042</v>
      </c>
      <c r="W64" s="55">
        <f t="shared" si="15"/>
        <v>4.125769753449426</v>
      </c>
      <c r="X64" s="55">
        <f t="shared" si="16"/>
        <v>3.488609679559357</v>
      </c>
      <c r="Y64" s="56">
        <f t="shared" si="17"/>
        <v>2.9431845000646377</v>
      </c>
      <c r="Z64" s="103">
        <f t="shared" si="18"/>
        <v>813.0461260127797</v>
      </c>
      <c r="AA64" s="103">
        <f t="shared" si="19"/>
        <v>800.1680899236419</v>
      </c>
      <c r="AB64" s="103">
        <f t="shared" si="20"/>
        <v>771.746859869195</v>
      </c>
      <c r="AC64" s="103">
        <f t="shared" si="21"/>
        <v>731.3385652034186</v>
      </c>
      <c r="AD64" s="103">
        <f t="shared" si="22"/>
        <v>685.4616981014108</v>
      </c>
      <c r="AE64" s="51">
        <f t="shared" si="23"/>
        <v>33.893996928158714</v>
      </c>
      <c r="AF64" s="52">
        <f t="shared" si="24"/>
        <v>26.00062453666863</v>
      </c>
      <c r="AG64" s="52">
        <f t="shared" si="25"/>
        <v>19.45175309121304</v>
      </c>
      <c r="AH64" s="52">
        <f t="shared" si="26"/>
        <v>14.26099060950773</v>
      </c>
      <c r="AI64" s="53">
        <f t="shared" si="27"/>
        <v>10.452115128002433</v>
      </c>
      <c r="AJ64" s="24"/>
      <c r="BY64"/>
    </row>
    <row r="65" spans="1:77" ht="16.5">
      <c r="A65" s="97">
        <v>23</v>
      </c>
      <c r="B65" s="4">
        <v>-3.3099181316683417</v>
      </c>
      <c r="C65" s="11">
        <v>270.21249169600577</v>
      </c>
      <c r="D65" s="4">
        <v>-2.486364489840012</v>
      </c>
      <c r="E65" s="4">
        <f t="shared" si="1"/>
        <v>4.13975439062322</v>
      </c>
      <c r="F65" s="143">
        <f t="shared" si="2"/>
        <v>0.5516530219447237</v>
      </c>
      <c r="G65" s="58">
        <f t="shared" si="29"/>
        <v>45.03541528266763</v>
      </c>
      <c r="H65" s="60">
        <f t="shared" si="30"/>
        <v>0.414394081640002</v>
      </c>
      <c r="I65" s="60">
        <f t="shared" si="31"/>
        <v>0.68995906510387</v>
      </c>
      <c r="J65" s="41">
        <f t="shared" si="4"/>
        <v>4.13975439062322</v>
      </c>
      <c r="K65" s="18">
        <f t="shared" si="5"/>
        <v>127.30297864803691</v>
      </c>
      <c r="L65" s="18">
        <f t="shared" si="6"/>
        <v>829.2457160461425</v>
      </c>
      <c r="M65" s="15">
        <f t="shared" si="7"/>
        <v>2.0861963769634286</v>
      </c>
      <c r="N65" s="18">
        <f t="shared" si="8"/>
        <v>388.47293804441216</v>
      </c>
      <c r="O65" s="18">
        <f t="shared" si="9"/>
        <v>761.7735135220399</v>
      </c>
      <c r="P65" s="11">
        <f t="shared" si="10"/>
        <v>20.958942776964896</v>
      </c>
      <c r="Q65" s="83">
        <f t="shared" si="11"/>
        <v>2129.8402854145597</v>
      </c>
      <c r="R65" s="113">
        <f t="shared" si="28"/>
        <v>1.5418503902164214E-05</v>
      </c>
      <c r="S65" s="62">
        <f t="shared" si="12"/>
        <v>0.032838950751650935</v>
      </c>
      <c r="T65" s="24"/>
      <c r="U65" s="54">
        <f t="shared" si="13"/>
        <v>5.549986758257297</v>
      </c>
      <c r="V65" s="55">
        <f t="shared" si="14"/>
        <v>4.8257338919425115</v>
      </c>
      <c r="W65" s="55">
        <f t="shared" si="15"/>
        <v>4.13975439062322</v>
      </c>
      <c r="X65" s="55">
        <f t="shared" si="16"/>
        <v>3.5145311882747863</v>
      </c>
      <c r="Y65" s="56">
        <f t="shared" si="17"/>
        <v>2.98844387129129</v>
      </c>
      <c r="Z65" s="103">
        <f t="shared" si="18"/>
        <v>813.0706065546759</v>
      </c>
      <c r="AA65" s="103">
        <f t="shared" si="19"/>
        <v>800.3838669277977</v>
      </c>
      <c r="AB65" s="103">
        <f t="shared" si="20"/>
        <v>772.4788613554522</v>
      </c>
      <c r="AC65" s="103">
        <f t="shared" si="21"/>
        <v>733.2554431903518</v>
      </c>
      <c r="AD65" s="103">
        <f t="shared" si="22"/>
        <v>689.6787895819222</v>
      </c>
      <c r="AE65" s="51">
        <f t="shared" si="23"/>
        <v>33.94267016724407</v>
      </c>
      <c r="AF65" s="52">
        <f t="shared" si="24"/>
        <v>26.074919300789336</v>
      </c>
      <c r="AG65" s="52">
        <f t="shared" si="25"/>
        <v>19.574640276210975</v>
      </c>
      <c r="AH65" s="52">
        <f t="shared" si="26"/>
        <v>14.45657858071683</v>
      </c>
      <c r="AI65" s="53">
        <f t="shared" si="27"/>
        <v>10.74590555986326</v>
      </c>
      <c r="AJ65" s="24"/>
      <c r="BY65"/>
    </row>
    <row r="66" spans="1:77" ht="16.5">
      <c r="A66" s="97">
        <v>24</v>
      </c>
      <c r="B66" s="4">
        <v>-3.244705516921435</v>
      </c>
      <c r="C66" s="11">
        <v>272.512009503866</v>
      </c>
      <c r="D66" s="4">
        <v>-2.5889469307652457</v>
      </c>
      <c r="E66" s="4">
        <f t="shared" si="1"/>
        <v>4.150995073697292</v>
      </c>
      <c r="F66" s="143">
        <f t="shared" si="2"/>
        <v>0.5407842528202391</v>
      </c>
      <c r="G66" s="58">
        <f t="shared" si="29"/>
        <v>45.41866825064434</v>
      </c>
      <c r="H66" s="60">
        <f t="shared" si="30"/>
        <v>0.43149115512754094</v>
      </c>
      <c r="I66" s="60">
        <f t="shared" si="31"/>
        <v>0.691832512282882</v>
      </c>
      <c r="J66" s="41">
        <f t="shared" si="4"/>
        <v>4.150995073697292</v>
      </c>
      <c r="K66" s="18">
        <f t="shared" si="5"/>
        <v>122.33610129649844</v>
      </c>
      <c r="L66" s="18">
        <f t="shared" si="6"/>
        <v>798.0684648370086</v>
      </c>
      <c r="M66" s="15">
        <f t="shared" si="7"/>
        <v>2.2618921536174215</v>
      </c>
      <c r="N66" s="18">
        <f t="shared" si="8"/>
        <v>390.2571622985134</v>
      </c>
      <c r="O66" s="18">
        <f t="shared" si="9"/>
        <v>763.0667037824708</v>
      </c>
      <c r="P66" s="11">
        <f t="shared" si="10"/>
        <v>21.08466716923339</v>
      </c>
      <c r="Q66" s="83">
        <f t="shared" si="11"/>
        <v>2097.0749915373417</v>
      </c>
      <c r="R66" s="113">
        <f t="shared" si="28"/>
        <v>1.5418503902164214E-05</v>
      </c>
      <c r="S66" s="62">
        <f t="shared" si="12"/>
        <v>0.03233375894014949</v>
      </c>
      <c r="T66" s="24"/>
      <c r="U66" s="54">
        <f t="shared" si="13"/>
        <v>5.551392964276201</v>
      </c>
      <c r="V66" s="55">
        <f t="shared" si="14"/>
        <v>4.83016029389042</v>
      </c>
      <c r="W66" s="55">
        <f t="shared" si="15"/>
        <v>4.150995073697292</v>
      </c>
      <c r="X66" s="55">
        <f t="shared" si="16"/>
        <v>3.5382055841013695</v>
      </c>
      <c r="Y66" s="56">
        <f t="shared" si="17"/>
        <v>3.0323034850087764</v>
      </c>
      <c r="Z66" s="103">
        <f t="shared" si="18"/>
        <v>813.0786630669046</v>
      </c>
      <c r="AA66" s="103">
        <f t="shared" si="19"/>
        <v>800.5134161819179</v>
      </c>
      <c r="AB66" s="103">
        <f t="shared" si="20"/>
        <v>773.0624680394595</v>
      </c>
      <c r="AC66" s="103">
        <f t="shared" si="21"/>
        <v>734.9856446847018</v>
      </c>
      <c r="AD66" s="103">
        <f t="shared" si="22"/>
        <v>693.6933269393693</v>
      </c>
      <c r="AE66" s="51">
        <f t="shared" si="23"/>
        <v>33.958950029456794</v>
      </c>
      <c r="AF66" s="52">
        <f t="shared" si="24"/>
        <v>26.119869922285083</v>
      </c>
      <c r="AG66" s="52">
        <f t="shared" si="25"/>
        <v>19.673694467005063</v>
      </c>
      <c r="AH66" s="52">
        <f t="shared" si="26"/>
        <v>14.636366308742243</v>
      </c>
      <c r="AI66" s="53">
        <f t="shared" si="27"/>
        <v>11.034455118677776</v>
      </c>
      <c r="AJ66" s="24"/>
      <c r="BY66"/>
    </row>
    <row r="67" spans="1:77" ht="16.5">
      <c r="A67" s="97">
        <v>25</v>
      </c>
      <c r="B67" s="4">
        <v>-3.176386618340704</v>
      </c>
      <c r="C67" s="11">
        <v>276.26258343058134</v>
      </c>
      <c r="D67" s="4">
        <v>-2.6881395134157433</v>
      </c>
      <c r="E67" s="4">
        <f t="shared" si="1"/>
        <v>4.161192856953511</v>
      </c>
      <c r="F67" s="143">
        <f t="shared" si="2"/>
        <v>0.5293977697234507</v>
      </c>
      <c r="G67" s="58">
        <f t="shared" si="29"/>
        <v>46.043763905096895</v>
      </c>
      <c r="H67" s="60">
        <f t="shared" si="30"/>
        <v>0.4480232522359572</v>
      </c>
      <c r="I67" s="60">
        <f t="shared" si="31"/>
        <v>0.6935321428255851</v>
      </c>
      <c r="J67" s="41">
        <f t="shared" si="4"/>
        <v>4.161192856953511</v>
      </c>
      <c r="K67" s="18">
        <f t="shared" si="5"/>
        <v>117.23864138191529</v>
      </c>
      <c r="L67" s="18">
        <f t="shared" si="6"/>
        <v>766.2948448996336</v>
      </c>
      <c r="M67" s="15">
        <f t="shared" si="7"/>
        <v>2.4385361998263244</v>
      </c>
      <c r="N67" s="18">
        <f t="shared" si="8"/>
        <v>391.8782318413019</v>
      </c>
      <c r="O67" s="18">
        <f t="shared" si="9"/>
        <v>764.2317264224623</v>
      </c>
      <c r="P67" s="11">
        <f t="shared" si="10"/>
        <v>21.216947675354838</v>
      </c>
      <c r="Q67" s="83">
        <f t="shared" si="11"/>
        <v>2063.298928420494</v>
      </c>
      <c r="R67" s="113">
        <f t="shared" si="28"/>
        <v>1.5418503902164214E-05</v>
      </c>
      <c r="S67" s="62">
        <f t="shared" si="12"/>
        <v>0.03181298257918263</v>
      </c>
      <c r="T67" s="24"/>
      <c r="U67" s="54">
        <f t="shared" si="13"/>
        <v>5.558568282295476</v>
      </c>
      <c r="V67" s="55">
        <f t="shared" si="14"/>
        <v>4.8366784164334025</v>
      </c>
      <c r="W67" s="55">
        <f t="shared" si="15"/>
        <v>4.161192856953511</v>
      </c>
      <c r="X67" s="55">
        <f t="shared" si="16"/>
        <v>3.5586352742653826</v>
      </c>
      <c r="Y67" s="56">
        <f t="shared" si="17"/>
        <v>3.0722199093566744</v>
      </c>
      <c r="Z67" s="103">
        <f t="shared" si="18"/>
        <v>813.1187764235726</v>
      </c>
      <c r="AA67" s="103">
        <f t="shared" si="19"/>
        <v>800.7030137353694</v>
      </c>
      <c r="AB67" s="103">
        <f t="shared" si="20"/>
        <v>773.5882544928677</v>
      </c>
      <c r="AC67" s="103">
        <f t="shared" si="21"/>
        <v>736.4630069967322</v>
      </c>
      <c r="AD67" s="103">
        <f t="shared" si="22"/>
        <v>697.2855804637697</v>
      </c>
      <c r="AE67" s="51">
        <f t="shared" si="23"/>
        <v>34.04208036023229</v>
      </c>
      <c r="AF67" s="52">
        <f t="shared" si="24"/>
        <v>26.186132387850677</v>
      </c>
      <c r="AG67" s="52">
        <f t="shared" si="25"/>
        <v>19.7637735832226</v>
      </c>
      <c r="AH67" s="52">
        <f t="shared" si="26"/>
        <v>14.792399560423936</v>
      </c>
      <c r="AI67" s="53">
        <f t="shared" si="27"/>
        <v>11.300352485044682</v>
      </c>
      <c r="AJ67" s="24"/>
      <c r="BY67"/>
    </row>
    <row r="68" spans="1:77" ht="16.5">
      <c r="A68" s="97">
        <v>26</v>
      </c>
      <c r="B68" s="4">
        <v>-3.103661088373279</v>
      </c>
      <c r="C68" s="11">
        <v>281.1840083138635</v>
      </c>
      <c r="D68" s="4">
        <v>-2.7791500681620103</v>
      </c>
      <c r="E68" s="4">
        <f t="shared" si="1"/>
        <v>4.166099765109726</v>
      </c>
      <c r="F68" s="143">
        <f t="shared" si="2"/>
        <v>0.5172768480622132</v>
      </c>
      <c r="G68" s="58">
        <f t="shared" si="29"/>
        <v>46.864001385643924</v>
      </c>
      <c r="H68" s="60">
        <f t="shared" si="30"/>
        <v>0.4631916780270017</v>
      </c>
      <c r="I68" s="60">
        <f t="shared" si="31"/>
        <v>0.6943499608516209</v>
      </c>
      <c r="J68" s="41">
        <f t="shared" si="4"/>
        <v>4.166099765109726</v>
      </c>
      <c r="K68" s="18">
        <f t="shared" si="5"/>
        <v>111.93158258580964</v>
      </c>
      <c r="L68" s="18">
        <f t="shared" si="6"/>
        <v>733.3872592953685</v>
      </c>
      <c r="M68" s="15">
        <f t="shared" si="7"/>
        <v>2.60645117774113</v>
      </c>
      <c r="N68" s="18">
        <f t="shared" si="8"/>
        <v>392.6590550354371</v>
      </c>
      <c r="O68" s="18">
        <f t="shared" si="9"/>
        <v>765.0861175586848</v>
      </c>
      <c r="P68" s="11">
        <f t="shared" si="10"/>
        <v>21.315786638089214</v>
      </c>
      <c r="Q68" s="83">
        <f t="shared" si="11"/>
        <v>2026.9862522911308</v>
      </c>
      <c r="R68" s="113">
        <f t="shared" si="28"/>
        <v>1.5418503902164214E-05</v>
      </c>
      <c r="S68" s="62">
        <f t="shared" si="12"/>
        <v>0.031253095440584015</v>
      </c>
      <c r="T68" s="24"/>
      <c r="U68" s="54">
        <f t="shared" si="13"/>
        <v>5.56616421763864</v>
      </c>
      <c r="V68" s="55">
        <f t="shared" si="14"/>
        <v>4.840506730936657</v>
      </c>
      <c r="W68" s="55">
        <f t="shared" si="15"/>
        <v>4.166099765109726</v>
      </c>
      <c r="X68" s="55">
        <f t="shared" si="16"/>
        <v>3.57209037113193</v>
      </c>
      <c r="Y68" s="56">
        <f t="shared" si="17"/>
        <v>3.1049690034365063</v>
      </c>
      <c r="Z68" s="103">
        <f t="shared" si="18"/>
        <v>813.1594267243025</v>
      </c>
      <c r="AA68" s="103">
        <f t="shared" si="19"/>
        <v>800.8137207590748</v>
      </c>
      <c r="AB68" s="103">
        <f t="shared" si="20"/>
        <v>773.8400042897753</v>
      </c>
      <c r="AC68" s="103">
        <f t="shared" si="21"/>
        <v>737.4280700193322</v>
      </c>
      <c r="AD68" s="103">
        <f t="shared" si="22"/>
        <v>700.1893660009389</v>
      </c>
      <c r="AE68" s="51">
        <f t="shared" si="23"/>
        <v>34.13019417452958</v>
      </c>
      <c r="AF68" s="52">
        <f t="shared" si="24"/>
        <v>26.225089548794585</v>
      </c>
      <c r="AG68" s="52">
        <f t="shared" si="25"/>
        <v>19.80719022690289</v>
      </c>
      <c r="AH68" s="52">
        <f t="shared" si="26"/>
        <v>14.895612373486514</v>
      </c>
      <c r="AI68" s="53">
        <f t="shared" si="27"/>
        <v>11.520846866732512</v>
      </c>
      <c r="AJ68" s="24"/>
      <c r="BY68"/>
    </row>
    <row r="69" spans="1:77" ht="16.5">
      <c r="A69" s="97">
        <v>27</v>
      </c>
      <c r="B69" s="4">
        <v>-3.0237338568309724</v>
      </c>
      <c r="C69" s="11">
        <v>287.6155962752834</v>
      </c>
      <c r="D69" s="4">
        <v>-2.8623362248566395</v>
      </c>
      <c r="E69" s="4">
        <f t="shared" si="1"/>
        <v>4.163644449406369</v>
      </c>
      <c r="F69" s="143">
        <f t="shared" si="2"/>
        <v>0.503955642805162</v>
      </c>
      <c r="G69" s="58">
        <f t="shared" si="29"/>
        <v>47.93593271254723</v>
      </c>
      <c r="H69" s="60">
        <f t="shared" si="30"/>
        <v>0.47705603747610664</v>
      </c>
      <c r="I69" s="60">
        <f t="shared" si="31"/>
        <v>0.693940741567728</v>
      </c>
      <c r="J69" s="41">
        <f t="shared" si="4"/>
        <v>4.163644449406369</v>
      </c>
      <c r="K69" s="18">
        <f t="shared" si="5"/>
        <v>106.24076446204242</v>
      </c>
      <c r="L69" s="18">
        <f t="shared" si="6"/>
        <v>698.3058897963589</v>
      </c>
      <c r="M69" s="15">
        <f t="shared" si="7"/>
        <v>2.764820185151901</v>
      </c>
      <c r="N69" s="18">
        <f t="shared" si="8"/>
        <v>392.26828174712455</v>
      </c>
      <c r="O69" s="18">
        <f t="shared" si="9"/>
        <v>765.5606718793367</v>
      </c>
      <c r="P69" s="11">
        <f t="shared" si="10"/>
        <v>21.367286775839084</v>
      </c>
      <c r="Q69" s="83">
        <f t="shared" si="11"/>
        <v>1986.5077148458536</v>
      </c>
      <c r="R69" s="113">
        <f t="shared" si="28"/>
        <v>1.5418503902164214E-05</v>
      </c>
      <c r="S69" s="62">
        <f t="shared" si="12"/>
        <v>0.03062897695303011</v>
      </c>
      <c r="T69" s="24"/>
      <c r="U69" s="54">
        <f t="shared" si="13"/>
        <v>5.57328040650781</v>
      </c>
      <c r="V69" s="55">
        <f t="shared" si="14"/>
        <v>4.840013576855613</v>
      </c>
      <c r="W69" s="55">
        <f t="shared" si="15"/>
        <v>4.163644449406369</v>
      </c>
      <c r="X69" s="55">
        <f t="shared" si="16"/>
        <v>3.5765997148606483</v>
      </c>
      <c r="Y69" s="56">
        <f t="shared" si="17"/>
        <v>3.1295563075223733</v>
      </c>
      <c r="Z69" s="103">
        <f t="shared" si="18"/>
        <v>813.1958167176385</v>
      </c>
      <c r="AA69" s="103">
        <f t="shared" si="19"/>
        <v>800.7994867424599</v>
      </c>
      <c r="AB69" s="103">
        <f t="shared" si="20"/>
        <v>773.7141349717415</v>
      </c>
      <c r="AC69" s="103">
        <f t="shared" si="21"/>
        <v>737.7500928774256</v>
      </c>
      <c r="AD69" s="103">
        <f t="shared" si="22"/>
        <v>702.3438280874185</v>
      </c>
      <c r="AE69" s="51">
        <f t="shared" si="23"/>
        <v>34.21284586479811</v>
      </c>
      <c r="AF69" s="52">
        <f t="shared" si="24"/>
        <v>26.220069564840262</v>
      </c>
      <c r="AG69" s="52">
        <f t="shared" si="25"/>
        <v>19.785459511490803</v>
      </c>
      <c r="AH69" s="52">
        <f t="shared" si="26"/>
        <v>14.930282829113553</v>
      </c>
      <c r="AI69" s="53">
        <f t="shared" si="27"/>
        <v>11.687776108952693</v>
      </c>
      <c r="AJ69" s="24"/>
      <c r="BY69"/>
    </row>
    <row r="70" spans="1:77" ht="16.5">
      <c r="A70" s="97">
        <v>28</v>
      </c>
      <c r="B70" s="4">
        <v>-2.9433261496191037</v>
      </c>
      <c r="C70" s="11">
        <v>293.71604892488523</v>
      </c>
      <c r="D70" s="4">
        <v>-2.932044770675551</v>
      </c>
      <c r="E70" s="4">
        <f t="shared" si="1"/>
        <v>4.154522278226158</v>
      </c>
      <c r="F70" s="143">
        <f t="shared" si="2"/>
        <v>0.4905543582698506</v>
      </c>
      <c r="G70" s="58">
        <f t="shared" si="29"/>
        <v>48.95267482081421</v>
      </c>
      <c r="H70" s="60">
        <f t="shared" si="30"/>
        <v>0.4886741284459251</v>
      </c>
      <c r="I70" s="60">
        <f t="shared" si="31"/>
        <v>0.6924203797043595</v>
      </c>
      <c r="J70" s="41">
        <f t="shared" si="4"/>
        <v>4.154522278226158</v>
      </c>
      <c r="K70" s="18">
        <f t="shared" si="5"/>
        <v>100.66554271745235</v>
      </c>
      <c r="L70" s="18">
        <f t="shared" si="6"/>
        <v>663.926323729689</v>
      </c>
      <c r="M70" s="15">
        <f t="shared" si="7"/>
        <v>2.901127344928262</v>
      </c>
      <c r="N70" s="18">
        <f t="shared" si="8"/>
        <v>390.81760078869644</v>
      </c>
      <c r="O70" s="18">
        <f t="shared" si="9"/>
        <v>765.7310590424265</v>
      </c>
      <c r="P70" s="11">
        <f t="shared" si="10"/>
        <v>21.357856678381886</v>
      </c>
      <c r="Q70" s="83">
        <f t="shared" si="11"/>
        <v>1945.3995103015745</v>
      </c>
      <c r="R70" s="113">
        <f t="shared" si="28"/>
        <v>1.5418503902164214E-05</v>
      </c>
      <c r="S70" s="62">
        <f t="shared" si="12"/>
        <v>0.02999514994085318</v>
      </c>
      <c r="T70" s="24"/>
      <c r="U70" s="54">
        <f t="shared" si="13"/>
        <v>5.57269228995973</v>
      </c>
      <c r="V70" s="55">
        <f t="shared" si="14"/>
        <v>4.832326195816747</v>
      </c>
      <c r="W70" s="55">
        <f t="shared" si="15"/>
        <v>4.154522278226158</v>
      </c>
      <c r="X70" s="55">
        <f t="shared" si="16"/>
        <v>3.575043503382686</v>
      </c>
      <c r="Y70" s="56">
        <f t="shared" si="17"/>
        <v>3.1486534479330412</v>
      </c>
      <c r="Z70" s="103">
        <f t="shared" si="18"/>
        <v>813.1928713474196</v>
      </c>
      <c r="AA70" s="103">
        <f t="shared" si="19"/>
        <v>800.5765721212947</v>
      </c>
      <c r="AB70" s="103">
        <f t="shared" si="20"/>
        <v>773.2447220976048</v>
      </c>
      <c r="AC70" s="103">
        <f t="shared" si="21"/>
        <v>737.639040025889</v>
      </c>
      <c r="AD70" s="103">
        <f t="shared" si="22"/>
        <v>704.0020896199243</v>
      </c>
      <c r="AE70" s="51">
        <f t="shared" si="23"/>
        <v>34.20601134909915</v>
      </c>
      <c r="AF70" s="52">
        <f t="shared" si="24"/>
        <v>26.141878952428527</v>
      </c>
      <c r="AG70" s="52">
        <f t="shared" si="25"/>
        <v>19.70482784298754</v>
      </c>
      <c r="AH70" s="52">
        <f t="shared" si="26"/>
        <v>14.91831324957842</v>
      </c>
      <c r="AI70" s="53">
        <f t="shared" si="27"/>
        <v>11.818251997815805</v>
      </c>
      <c r="AJ70" s="24"/>
      <c r="BY70"/>
    </row>
    <row r="71" spans="1:77" ht="16.5">
      <c r="A71" s="97">
        <v>29</v>
      </c>
      <c r="B71" s="4">
        <v>-2.8741355361107566</v>
      </c>
      <c r="C71" s="11">
        <v>297.04201378813184</v>
      </c>
      <c r="D71" s="4">
        <v>-2.9929470254361243</v>
      </c>
      <c r="E71" s="4">
        <f t="shared" si="1"/>
        <v>4.1495044254707825</v>
      </c>
      <c r="F71" s="143">
        <f t="shared" si="2"/>
        <v>0.47902258935179276</v>
      </c>
      <c r="G71" s="58">
        <f t="shared" si="29"/>
        <v>49.50700229802197</v>
      </c>
      <c r="H71" s="60">
        <f t="shared" si="30"/>
        <v>0.4988245042393541</v>
      </c>
      <c r="I71" s="60">
        <f t="shared" si="31"/>
        <v>0.691584070911797</v>
      </c>
      <c r="J71" s="41">
        <f t="shared" si="4"/>
        <v>4.1495044254707825</v>
      </c>
      <c r="K71" s="18">
        <f t="shared" si="5"/>
        <v>95.98835527855996</v>
      </c>
      <c r="L71" s="18">
        <f t="shared" si="6"/>
        <v>634.7942781587218</v>
      </c>
      <c r="M71" s="15">
        <f t="shared" si="7"/>
        <v>3.0228991440711246</v>
      </c>
      <c r="N71" s="18">
        <f t="shared" si="8"/>
        <v>390.02039433826906</v>
      </c>
      <c r="O71" s="18">
        <f t="shared" si="9"/>
        <v>766.1450504263363</v>
      </c>
      <c r="P71" s="11">
        <f t="shared" si="10"/>
        <v>21.354110939621993</v>
      </c>
      <c r="Q71" s="83">
        <f t="shared" si="11"/>
        <v>1911.32508828558</v>
      </c>
      <c r="R71" s="113">
        <f t="shared" si="28"/>
        <v>1.5418503902164214E-05</v>
      </c>
      <c r="S71" s="62">
        <f t="shared" si="12"/>
        <v>0.029469773332035577</v>
      </c>
      <c r="T71" s="24"/>
      <c r="U71" s="54">
        <f t="shared" si="13"/>
        <v>5.563727729108106</v>
      </c>
      <c r="V71" s="55">
        <f t="shared" si="14"/>
        <v>4.823097157629169</v>
      </c>
      <c r="W71" s="55">
        <f t="shared" si="15"/>
        <v>4.1495044254707825</v>
      </c>
      <c r="X71" s="55">
        <f t="shared" si="16"/>
        <v>3.580981513336752</v>
      </c>
      <c r="Y71" s="56">
        <f t="shared" si="17"/>
        <v>3.1744906768652617</v>
      </c>
      <c r="Z71" s="103">
        <f t="shared" si="18"/>
        <v>813.1465909282772</v>
      </c>
      <c r="AA71" s="103">
        <f t="shared" si="19"/>
        <v>800.3063908652746</v>
      </c>
      <c r="AB71" s="103">
        <f t="shared" si="20"/>
        <v>772.9853191234042</v>
      </c>
      <c r="AC71" s="103">
        <f t="shared" si="21"/>
        <v>738.062330395248</v>
      </c>
      <c r="AD71" s="103">
        <f t="shared" si="22"/>
        <v>706.2246208194777</v>
      </c>
      <c r="AE71" s="51">
        <f t="shared" si="23"/>
        <v>34.101918231243445</v>
      </c>
      <c r="AF71" s="52">
        <f t="shared" si="24"/>
        <v>26.04816128172261</v>
      </c>
      <c r="AG71" s="52">
        <f t="shared" si="25"/>
        <v>19.660544405445417</v>
      </c>
      <c r="AH71" s="52">
        <f t="shared" si="26"/>
        <v>14.964010969926557</v>
      </c>
      <c r="AI71" s="53">
        <f t="shared" si="27"/>
        <v>11.995919809771914</v>
      </c>
      <c r="AJ71" s="24"/>
      <c r="BY71"/>
    </row>
    <row r="72" spans="1:77" ht="16.5">
      <c r="A72" s="97">
        <v>30</v>
      </c>
      <c r="B72" s="4">
        <v>-2.814667499304406</v>
      </c>
      <c r="C72" s="11">
        <v>297.5604234248999</v>
      </c>
      <c r="D72" s="4">
        <v>-3.051174456936324</v>
      </c>
      <c r="E72" s="4">
        <f t="shared" si="1"/>
        <v>4.151146672703963</v>
      </c>
      <c r="F72" s="143">
        <f t="shared" si="2"/>
        <v>0.46911124988406766</v>
      </c>
      <c r="G72" s="58">
        <f t="shared" si="29"/>
        <v>49.59340390414998</v>
      </c>
      <c r="H72" s="60">
        <f t="shared" si="30"/>
        <v>0.508529076156054</v>
      </c>
      <c r="I72" s="60">
        <f t="shared" si="31"/>
        <v>0.691857778783994</v>
      </c>
      <c r="J72" s="41">
        <f t="shared" si="4"/>
        <v>4.151146672703963</v>
      </c>
      <c r="K72" s="18">
        <f t="shared" si="5"/>
        <v>92.05730534486094</v>
      </c>
      <c r="L72" s="18">
        <f t="shared" si="6"/>
        <v>609.923772294871</v>
      </c>
      <c r="M72" s="15">
        <f t="shared" si="7"/>
        <v>3.1416635814096696</v>
      </c>
      <c r="N72" s="18">
        <f t="shared" si="8"/>
        <v>390.28124432787416</v>
      </c>
      <c r="O72" s="18">
        <f t="shared" si="9"/>
        <v>766.9165191776455</v>
      </c>
      <c r="P72" s="11">
        <f t="shared" si="10"/>
        <v>21.376938550744473</v>
      </c>
      <c r="Q72" s="83">
        <f t="shared" si="11"/>
        <v>1883.6974432774055</v>
      </c>
      <c r="R72" s="113">
        <f t="shared" si="28"/>
        <v>1.5418503902164214E-05</v>
      </c>
      <c r="S72" s="62">
        <f t="shared" si="12"/>
        <v>0.029043796379669428</v>
      </c>
      <c r="T72" s="24"/>
      <c r="U72" s="54">
        <f t="shared" si="13"/>
        <v>5.548159419882915</v>
      </c>
      <c r="V72" s="55">
        <f t="shared" si="14"/>
        <v>4.814530624162555</v>
      </c>
      <c r="W72" s="55">
        <f t="shared" si="15"/>
        <v>4.151146672703963</v>
      </c>
      <c r="X72" s="55">
        <f t="shared" si="16"/>
        <v>3.597084048273246</v>
      </c>
      <c r="Y72" s="56">
        <f t="shared" si="17"/>
        <v>3.209468801393939</v>
      </c>
      <c r="Z72" s="103">
        <f t="shared" si="18"/>
        <v>813.060041698948</v>
      </c>
      <c r="AA72" s="103">
        <f t="shared" si="19"/>
        <v>800.0531018202005</v>
      </c>
      <c r="AB72" s="103">
        <f t="shared" si="20"/>
        <v>773.0703099048884</v>
      </c>
      <c r="AC72" s="103">
        <f t="shared" si="21"/>
        <v>739.204033778393</v>
      </c>
      <c r="AD72" s="103">
        <f t="shared" si="22"/>
        <v>709.1951086857977</v>
      </c>
      <c r="AE72" s="51">
        <f t="shared" si="23"/>
        <v>33.921520604255505</v>
      </c>
      <c r="AF72" s="52">
        <f t="shared" si="24"/>
        <v>25.961321089355835</v>
      </c>
      <c r="AG72" s="52">
        <f t="shared" si="25"/>
        <v>19.67503207391391</v>
      </c>
      <c r="AH72" s="52">
        <f t="shared" si="26"/>
        <v>15.088281964675287</v>
      </c>
      <c r="AI72" s="53">
        <f t="shared" si="27"/>
        <v>12.238537021521818</v>
      </c>
      <c r="AJ72" s="24"/>
      <c r="BY72"/>
    </row>
    <row r="73" spans="1:77" ht="16.5">
      <c r="A73" s="97">
        <v>31</v>
      </c>
      <c r="B73" s="4">
        <v>-2.758965456209907</v>
      </c>
      <c r="C73" s="11">
        <v>297.69170629424355</v>
      </c>
      <c r="D73" s="4">
        <v>-3.1063009406105677</v>
      </c>
      <c r="E73" s="4">
        <f t="shared" si="1"/>
        <v>4.154635474045543</v>
      </c>
      <c r="F73" s="143">
        <f t="shared" si="2"/>
        <v>0.45982757603498453</v>
      </c>
      <c r="G73" s="58">
        <f t="shared" si="29"/>
        <v>49.61528438237392</v>
      </c>
      <c r="H73" s="60">
        <f t="shared" si="30"/>
        <v>0.5177168234350946</v>
      </c>
      <c r="I73" s="60">
        <f t="shared" si="31"/>
        <v>0.6924392456742572</v>
      </c>
      <c r="J73" s="41">
        <f t="shared" si="4"/>
        <v>4.154635474045543</v>
      </c>
      <c r="K73" s="18">
        <f t="shared" si="5"/>
        <v>88.4497454364464</v>
      </c>
      <c r="L73" s="18">
        <f t="shared" si="6"/>
        <v>587.0410768653318</v>
      </c>
      <c r="M73" s="15">
        <f t="shared" si="7"/>
        <v>3.25621186187066</v>
      </c>
      <c r="N73" s="18">
        <f t="shared" si="8"/>
        <v>390.8355909940605</v>
      </c>
      <c r="O73" s="18">
        <f t="shared" si="9"/>
        <v>767.7390836304928</v>
      </c>
      <c r="P73" s="11">
        <f t="shared" si="10"/>
        <v>21.41144467675933</v>
      </c>
      <c r="Q73" s="83">
        <f t="shared" si="11"/>
        <v>1858.7331534649616</v>
      </c>
      <c r="R73" s="113">
        <f t="shared" si="28"/>
        <v>1.5418503902164214E-05</v>
      </c>
      <c r="S73" s="62">
        <f t="shared" si="12"/>
        <v>0.028658884379781504</v>
      </c>
      <c r="T73" s="24"/>
      <c r="U73" s="54">
        <f t="shared" si="13"/>
        <v>5.533148947290656</v>
      </c>
      <c r="V73" s="55">
        <f t="shared" si="14"/>
        <v>4.807316892310977</v>
      </c>
      <c r="W73" s="55">
        <f t="shared" si="15"/>
        <v>4.154635474045543</v>
      </c>
      <c r="X73" s="55">
        <f t="shared" si="16"/>
        <v>3.6149464629785597</v>
      </c>
      <c r="Y73" s="56">
        <f t="shared" si="17"/>
        <v>3.245122759944396</v>
      </c>
      <c r="Z73" s="103">
        <f t="shared" si="18"/>
        <v>812.9691695535661</v>
      </c>
      <c r="AA73" s="103">
        <f t="shared" si="19"/>
        <v>799.8379422074979</v>
      </c>
      <c r="AB73" s="103">
        <f t="shared" si="20"/>
        <v>773.2505641110241</v>
      </c>
      <c r="AC73" s="103">
        <f t="shared" si="21"/>
        <v>740.4599896861198</v>
      </c>
      <c r="AD73" s="103">
        <f t="shared" si="22"/>
        <v>712.1777525942556</v>
      </c>
      <c r="AE73" s="51">
        <f t="shared" si="23"/>
        <v>33.74803845999879</v>
      </c>
      <c r="AF73" s="52">
        <f t="shared" si="24"/>
        <v>25.8883064312444</v>
      </c>
      <c r="AG73" s="52">
        <f t="shared" si="25"/>
        <v>19.705827387494246</v>
      </c>
      <c r="AH73" s="52">
        <f t="shared" si="26"/>
        <v>15.226731651314552</v>
      </c>
      <c r="AI73" s="53">
        <f t="shared" si="27"/>
        <v>12.48831945374468</v>
      </c>
      <c r="AJ73" s="24"/>
      <c r="BY73"/>
    </row>
    <row r="74" spans="1:77" ht="16.5">
      <c r="A74" s="97">
        <v>32</v>
      </c>
      <c r="B74" s="4">
        <v>-2.7112369030589747</v>
      </c>
      <c r="C74" s="11">
        <v>295.76091511286495</v>
      </c>
      <c r="D74" s="4">
        <v>-3.1618604906707013</v>
      </c>
      <c r="E74" s="4">
        <f aca="true" t="shared" si="32" ref="E74:E105">SQRT(B74^2+D74^2)</f>
        <v>4.165113120549451</v>
      </c>
      <c r="F74" s="143">
        <f aca="true" t="shared" si="33" ref="F74:F105">-B74*$E$28*(1-$E$32)/$E$29/$E$33</f>
        <v>0.45187281717649574</v>
      </c>
      <c r="G74" s="58">
        <f t="shared" si="29"/>
        <v>49.29348585214416</v>
      </c>
      <c r="H74" s="60">
        <f t="shared" si="30"/>
        <v>0.5269767484451169</v>
      </c>
      <c r="I74" s="60">
        <f t="shared" si="31"/>
        <v>0.6941855200915752</v>
      </c>
      <c r="J74" s="41">
        <f aca="true" t="shared" si="34" ref="J74:J105">E74*E$28/E$29</f>
        <v>4.165113120549451</v>
      </c>
      <c r="K74" s="18">
        <f aca="true" t="shared" si="35" ref="K74:K105">E$35*E$13/120*F74^2/E$7*E$6*E$9*(E$9-1)*E$4/E$5</f>
        <v>85.41595398454785</v>
      </c>
      <c r="L74" s="18">
        <f aca="true" t="shared" si="36" ref="L74:L105">E$36*E$13/6*F74^2/E$8*E$6*E$4/E$5*(1+(G74*E$4/F74)^2/15)</f>
        <v>567.449778764907</v>
      </c>
      <c r="M74" s="15">
        <f aca="true" t="shared" si="37" ref="M74:M105">E$37*E$13/8*H74^2/E$8*E$6*E$5/E$4</f>
        <v>3.373735300630986</v>
      </c>
      <c r="N74" s="18">
        <f aca="true" t="shared" si="38" ref="N74:N105">E$13*E$14*(E$11/E$10)^2*J74*(1-E$32)/E$33^2*(E$19/2/PI())^2/E$18*LN((E$17+E$18*J74)/(E$17+E$18*E$32*J74))</f>
        <v>392.5020108652087</v>
      </c>
      <c r="O74" s="18">
        <f aca="true" t="shared" si="39" ref="O74:O105">(Z74+AA74+AB74+AC74+AD74)/5</f>
        <v>768.8818707795283</v>
      </c>
      <c r="P74" s="11">
        <f aca="true" t="shared" si="40" ref="P74:P105">(AE74+AF74+AG74+AH74+AI74)/5</f>
        <v>21.483829682540495</v>
      </c>
      <c r="Q74" s="83">
        <f aca="true" t="shared" si="41" ref="Q74:Q105">SUM(K74:P74)</f>
        <v>1839.1071793773633</v>
      </c>
      <c r="R74" s="113">
        <f t="shared" si="28"/>
        <v>1.5418503902164214E-05</v>
      </c>
      <c r="S74" s="62">
        <f aca="true" t="shared" si="42" ref="S74:S105">Q74*R74</f>
        <v>0.028356281221728098</v>
      </c>
      <c r="T74" s="24"/>
      <c r="U74" s="54">
        <f aca="true" t="shared" si="43" ref="U74:U105">SQRT(($B74-$C74*0.8*$E$4)^2+$D74^2)*$E$28/$E$29</f>
        <v>5.515645534119213</v>
      </c>
      <c r="V74" s="55">
        <f aca="true" t="shared" si="44" ref="V74:V105">SQRT(($B74-$C74*0.4*$E$4)^2+$D74^2)*$E$28/$E$29</f>
        <v>4.802904567290479</v>
      </c>
      <c r="W74" s="55">
        <f aca="true" t="shared" si="45" ref="W74:W105">SQRT(($B74)^2+$D74^2)*$E$28/$E$29</f>
        <v>4.165113120549451</v>
      </c>
      <c r="X74" s="55">
        <f aca="true" t="shared" si="46" ref="X74:X105">SQRT(($B74+$C74*0.4*$E$4)^2+$D74^2)*$E$28/$E$29</f>
        <v>3.641863634386871</v>
      </c>
      <c r="Y74" s="56">
        <f aca="true" t="shared" si="47" ref="Y74:Y105">SQRT(($B74+$C74*0.8*$E$4)^2+$D74^2)*$E$28/$E$29</f>
        <v>3.2882978204519175</v>
      </c>
      <c r="Z74" s="103">
        <f aca="true" t="shared" si="48" ref="Z74:Z105">$E$38*$E$13*$E$14*$E$16/$E$33*2/3*$E$20/PI()*($E$21*$E$22*LN((U74+$E$22)/($E$32*U74+$E$22))+$E$23*U74*(1-$E$32)+$E$24*U74^2/2*(1-$E$32^2))</f>
        <v>812.8539980598463</v>
      </c>
      <c r="AA74" s="103">
        <f aca="true" t="shared" si="49" ref="AA74:AA105">$E$38*$E$13*$E$14*$E$16/$E$33*2/3*$E$20/PI()*($E$21*$E$22*LN((V74+$E$22)/($E$32*V74+$E$22))+$E$23*V74*(1-$E$32)+$E$24*V74^2/2*(1-$E$32^2))</f>
        <v>799.705495970534</v>
      </c>
      <c r="AB74" s="103">
        <f aca="true" t="shared" si="50" ref="AB74:AB105">$E$38*$E$13*$E$14*$E$16/$E$33*2/3*$E$20/PI()*($E$21*$E$22*LN((W74+$E$22)/($E$32*W74+$E$22))+$E$23*W74*(1-$E$32)+$E$24*W74^2/2*(1-$E$32^2))</f>
        <v>773.7894492717816</v>
      </c>
      <c r="AC74" s="103">
        <f aca="true" t="shared" si="51" ref="AC74:AC105">$E$38*$E$13*$E$14*$E$16/$E$33*2/3*$E$20/PI()*($E$21*$E$22*LN((X74+$E$22)/($E$32*X74+$E$22))+$E$23*X74*(1-$E$32)+$E$24*X74^2/2*(1-$E$32^2))</f>
        <v>742.3317280341652</v>
      </c>
      <c r="AD74" s="103">
        <f aca="true" t="shared" si="52" ref="AD74:AD105">$E$38*$E$13*$E$14*$E$16/$E$33*2/3*$E$20/PI()*($E$21*$E$22*LN((Y74+$E$22)/($E$32*Y74+$E$22))+$E$23*Y74*(1-$E$32)+$E$24*Y74^2/2*(1-$E$32^2))</f>
        <v>715.7286825613139</v>
      </c>
      <c r="AE74" s="51">
        <f aca="true" t="shared" si="53" ref="AE74:AE105">1/9/PI()*$E$20/$E$33*$E$27^2*U74*(3*U74+4*$E$26)/($E$25*$E$26*$E$13*$E$14*$E$16*16*$E$4^2*$E$5^2)</f>
        <v>33.546304258653684</v>
      </c>
      <c r="AF74" s="52">
        <f aca="true" t="shared" si="54" ref="AF74:AF105">1/9/PI()*$E$20/$E$33*$E$27^2*V74*(3*V74+4*$E$26)/($E$25*$E$26*$E$13*$E$14*$E$16*16*$E$4^2*$E$5^2)</f>
        <v>25.843697016509903</v>
      </c>
      <c r="AG74" s="52">
        <f aca="true" t="shared" si="55" ref="AG74:AG105">1/9/PI()*$E$20/$E$33*$E$27^2*W74*(3*W74+4*$E$26)/($E$25*$E$26*$E$13*$E$14*$E$16*16*$E$4^2*$E$5^2)</f>
        <v>19.798456526263063</v>
      </c>
      <c r="AH74" s="52">
        <f aca="true" t="shared" si="56" ref="AH74:AH105">1/9/PI()*$E$20/$E$33*$E$27^2*X74*(3*X74+4*$E$26)/($E$25*$E$26*$E$13*$E$14*$E$16*16*$E$4^2*$E$5^2)</f>
        <v>15.436549586793685</v>
      </c>
      <c r="AI74" s="53">
        <f aca="true" t="shared" si="57" ref="AI74:AI105">1/9/PI()*$E$20/$E$33*$E$27^2*Y74*(3*Y74+4*$E$26)/($E$25*$E$26*$E$13*$E$14*$E$16*16*$E$4^2*$E$5^2)</f>
        <v>12.794141024482123</v>
      </c>
      <c r="AJ74" s="24"/>
      <c r="BY74"/>
    </row>
    <row r="75" spans="1:77" ht="16.5">
      <c r="A75" s="97">
        <v>33</v>
      </c>
      <c r="B75" s="4">
        <v>-2.669278910699692</v>
      </c>
      <c r="C75" s="11">
        <v>292.2450183841966</v>
      </c>
      <c r="D75" s="4">
        <v>-3.2213535043073547</v>
      </c>
      <c r="E75" s="4">
        <f t="shared" si="32"/>
        <v>4.18355928639949</v>
      </c>
      <c r="F75" s="143">
        <f t="shared" si="33"/>
        <v>0.4448798184499486</v>
      </c>
      <c r="G75" s="58">
        <f t="shared" si="29"/>
        <v>48.70750306403277</v>
      </c>
      <c r="H75" s="60">
        <f t="shared" si="30"/>
        <v>0.5368922507178924</v>
      </c>
      <c r="I75" s="60">
        <f t="shared" si="31"/>
        <v>0.6972598810665815</v>
      </c>
      <c r="J75" s="41">
        <f t="shared" si="34"/>
        <v>4.18355928639949</v>
      </c>
      <c r="K75" s="18">
        <f t="shared" si="35"/>
        <v>82.79268591398805</v>
      </c>
      <c r="L75" s="18">
        <f t="shared" si="36"/>
        <v>550.2002757469797</v>
      </c>
      <c r="M75" s="15">
        <f t="shared" si="37"/>
        <v>3.5018889478807913</v>
      </c>
      <c r="N75" s="18">
        <f t="shared" si="38"/>
        <v>395.4415824832161</v>
      </c>
      <c r="O75" s="18">
        <f t="shared" si="39"/>
        <v>770.38129996808</v>
      </c>
      <c r="P75" s="11">
        <f t="shared" si="40"/>
        <v>21.609096477042904</v>
      </c>
      <c r="Q75" s="83">
        <f t="shared" si="41"/>
        <v>1823.9268295371876</v>
      </c>
      <c r="R75" s="113">
        <f aca="true" t="shared" si="58" ref="R75:R104">K$32*(A76-A74)/2</f>
        <v>1.5418503902164214E-05</v>
      </c>
      <c r="S75" s="62">
        <f t="shared" si="42"/>
        <v>0.02812222293848113</v>
      </c>
      <c r="T75" s="24"/>
      <c r="U75" s="54">
        <f t="shared" si="43"/>
        <v>5.498417178552677</v>
      </c>
      <c r="V75" s="55">
        <f t="shared" si="44"/>
        <v>4.803054572689054</v>
      </c>
      <c r="W75" s="55">
        <f t="shared" si="45"/>
        <v>4.18355928639949</v>
      </c>
      <c r="X75" s="55">
        <f t="shared" si="46"/>
        <v>3.678463904019408</v>
      </c>
      <c r="Y75" s="56">
        <f t="shared" si="47"/>
        <v>3.3400776037829005</v>
      </c>
      <c r="Z75" s="103">
        <f t="shared" si="48"/>
        <v>812.730953052949</v>
      </c>
      <c r="AA75" s="103">
        <f t="shared" si="49"/>
        <v>799.7100092345465</v>
      </c>
      <c r="AB75" s="103">
        <f t="shared" si="50"/>
        <v>774.72921182087</v>
      </c>
      <c r="AC75" s="103">
        <f t="shared" si="51"/>
        <v>744.8366008615594</v>
      </c>
      <c r="AD75" s="103">
        <f t="shared" si="52"/>
        <v>719.8997248704756</v>
      </c>
      <c r="AE75" s="51">
        <f t="shared" si="53"/>
        <v>33.348328876817014</v>
      </c>
      <c r="AF75" s="52">
        <f t="shared" si="54"/>
        <v>25.845212969585912</v>
      </c>
      <c r="AG75" s="52">
        <f t="shared" si="55"/>
        <v>19.96205738360519</v>
      </c>
      <c r="AH75" s="52">
        <f t="shared" si="56"/>
        <v>15.724133808505055</v>
      </c>
      <c r="AI75" s="53">
        <f t="shared" si="57"/>
        <v>13.165749346701364</v>
      </c>
      <c r="AJ75" s="24"/>
      <c r="BY75"/>
    </row>
    <row r="76" spans="1:77" ht="16.5">
      <c r="A76" s="97">
        <v>34</v>
      </c>
      <c r="B76" s="4">
        <v>-2.6375447342258767</v>
      </c>
      <c r="C76" s="11">
        <v>287.200924963392</v>
      </c>
      <c r="D76" s="4">
        <v>-3.285142488990785</v>
      </c>
      <c r="E76" s="4">
        <f t="shared" si="32"/>
        <v>4.212932873665948</v>
      </c>
      <c r="F76" s="143">
        <f t="shared" si="33"/>
        <v>0.4395907890376461</v>
      </c>
      <c r="G76" s="58">
        <f aca="true" t="shared" si="59" ref="G76:G107">C76*$E$28*(1-$E$32)/$E$29/$E$33</f>
        <v>47.86682082723201</v>
      </c>
      <c r="H76" s="60">
        <f aca="true" t="shared" si="60" ref="H76:H107">-D76*$E$28*(1-$E$32)/$E$29/$E$33</f>
        <v>0.5475237481651308</v>
      </c>
      <c r="I76" s="60">
        <f aca="true" t="shared" si="61" ref="I76:I107">E76*$E$28*(1-$E$32)/$E$29/$E$33</f>
        <v>0.7021554789443246</v>
      </c>
      <c r="J76" s="41">
        <f t="shared" si="34"/>
        <v>4.212932873665948</v>
      </c>
      <c r="K76" s="18">
        <f t="shared" si="35"/>
        <v>80.83579800653133</v>
      </c>
      <c r="L76" s="18">
        <f t="shared" si="36"/>
        <v>536.9360487523531</v>
      </c>
      <c r="M76" s="15">
        <f t="shared" si="37"/>
        <v>3.6419503449459616</v>
      </c>
      <c r="N76" s="18">
        <f t="shared" si="38"/>
        <v>400.1377406214144</v>
      </c>
      <c r="O76" s="18">
        <f t="shared" si="39"/>
        <v>772.317173336828</v>
      </c>
      <c r="P76" s="11">
        <f t="shared" si="40"/>
        <v>21.815676563573465</v>
      </c>
      <c r="Q76" s="83">
        <f t="shared" si="41"/>
        <v>1815.6843876256464</v>
      </c>
      <c r="R76" s="113">
        <f t="shared" si="58"/>
        <v>1.5418503902164214E-05</v>
      </c>
      <c r="S76" s="62">
        <f t="shared" si="42"/>
        <v>0.02799513681570467</v>
      </c>
      <c r="T76" s="24"/>
      <c r="U76" s="54">
        <f t="shared" si="43"/>
        <v>5.4857922459911075</v>
      </c>
      <c r="V76" s="55">
        <f t="shared" si="44"/>
        <v>4.811509519088599</v>
      </c>
      <c r="W76" s="55">
        <f t="shared" si="45"/>
        <v>4.212932873665948</v>
      </c>
      <c r="X76" s="55">
        <f t="shared" si="46"/>
        <v>3.7267217770288723</v>
      </c>
      <c r="Y76" s="56">
        <f t="shared" si="47"/>
        <v>3.401408424223448</v>
      </c>
      <c r="Z76" s="103">
        <f t="shared" si="48"/>
        <v>812.6346848913937</v>
      </c>
      <c r="AA76" s="103">
        <f t="shared" si="49"/>
        <v>799.9632011578581</v>
      </c>
      <c r="AB76" s="103">
        <f t="shared" si="50"/>
        <v>776.2021199444623</v>
      </c>
      <c r="AC76" s="103">
        <f t="shared" si="51"/>
        <v>748.0686761159889</v>
      </c>
      <c r="AD76" s="103">
        <f t="shared" si="52"/>
        <v>724.7171845744373</v>
      </c>
      <c r="AE76" s="51">
        <f t="shared" si="53"/>
        <v>33.20362337252122</v>
      </c>
      <c r="AF76" s="52">
        <f t="shared" si="54"/>
        <v>25.930730148601423</v>
      </c>
      <c r="AG76" s="52">
        <f t="shared" si="55"/>
        <v>20.22395646775268</v>
      </c>
      <c r="AH76" s="52">
        <f t="shared" si="56"/>
        <v>16.107345531222382</v>
      </c>
      <c r="AI76" s="53">
        <f t="shared" si="57"/>
        <v>13.612727297769615</v>
      </c>
      <c r="AJ76" s="24"/>
      <c r="BY76"/>
    </row>
    <row r="77" spans="1:77" ht="16.5">
      <c r="A77" s="97">
        <v>35</v>
      </c>
      <c r="B77" s="4">
        <v>-2.6092980206098773</v>
      </c>
      <c r="C77" s="11">
        <v>279.6282082739125</v>
      </c>
      <c r="D77" s="4">
        <v>-3.360034817120199</v>
      </c>
      <c r="E77" s="4">
        <f t="shared" si="32"/>
        <v>4.254206169500791</v>
      </c>
      <c r="F77" s="143">
        <f t="shared" si="33"/>
        <v>0.43488300343497954</v>
      </c>
      <c r="G77" s="58">
        <f t="shared" si="59"/>
        <v>46.60470137898542</v>
      </c>
      <c r="H77" s="60">
        <f t="shared" si="60"/>
        <v>0.5600058028533664</v>
      </c>
      <c r="I77" s="60">
        <f t="shared" si="61"/>
        <v>0.7090343615834651</v>
      </c>
      <c r="J77" s="41">
        <f t="shared" si="34"/>
        <v>4.254206169500791</v>
      </c>
      <c r="K77" s="18">
        <f t="shared" si="35"/>
        <v>79.11365172955108</v>
      </c>
      <c r="L77" s="18">
        <f t="shared" si="36"/>
        <v>524.7688232793444</v>
      </c>
      <c r="M77" s="15">
        <f t="shared" si="37"/>
        <v>3.8098962821854925</v>
      </c>
      <c r="N77" s="18">
        <f t="shared" si="38"/>
        <v>406.7677394330169</v>
      </c>
      <c r="O77" s="18">
        <f t="shared" si="39"/>
        <v>774.786862228068</v>
      </c>
      <c r="P77" s="11">
        <f t="shared" si="40"/>
        <v>22.1045199453995</v>
      </c>
      <c r="Q77" s="83">
        <f t="shared" si="41"/>
        <v>1811.3514928975653</v>
      </c>
      <c r="R77" s="113">
        <f t="shared" si="58"/>
        <v>1.5418503902164214E-05</v>
      </c>
      <c r="S77" s="62">
        <f t="shared" si="42"/>
        <v>0.027928330061432086</v>
      </c>
      <c r="T77" s="24"/>
      <c r="U77" s="54">
        <f t="shared" si="43"/>
        <v>5.471942320053327</v>
      </c>
      <c r="V77" s="55">
        <f t="shared" si="44"/>
        <v>4.8259282995288295</v>
      </c>
      <c r="W77" s="55">
        <f t="shared" si="45"/>
        <v>4.254206169500791</v>
      </c>
      <c r="X77" s="55">
        <f t="shared" si="46"/>
        <v>3.790542348433361</v>
      </c>
      <c r="Y77" s="56">
        <f t="shared" si="47"/>
        <v>3.4784202506507977</v>
      </c>
      <c r="Z77" s="103">
        <f t="shared" si="48"/>
        <v>812.5231390612522</v>
      </c>
      <c r="AA77" s="103">
        <f t="shared" si="49"/>
        <v>800.3895702367199</v>
      </c>
      <c r="AB77" s="103">
        <f t="shared" si="50"/>
        <v>778.2228707983369</v>
      </c>
      <c r="AC77" s="103">
        <f t="shared" si="51"/>
        <v>752.2201029540694</v>
      </c>
      <c r="AD77" s="103">
        <f t="shared" si="52"/>
        <v>730.5786280899621</v>
      </c>
      <c r="AE77" s="51">
        <f t="shared" si="53"/>
        <v>33.045237863920185</v>
      </c>
      <c r="AF77" s="52">
        <f t="shared" si="54"/>
        <v>26.076892722829065</v>
      </c>
      <c r="AG77" s="52">
        <f t="shared" si="55"/>
        <v>20.594823577973628</v>
      </c>
      <c r="AH77" s="52">
        <f t="shared" si="56"/>
        <v>16.621176217446404</v>
      </c>
      <c r="AI77" s="53">
        <f t="shared" si="57"/>
        <v>14.184469344828214</v>
      </c>
      <c r="AJ77" s="24"/>
      <c r="BY77"/>
    </row>
    <row r="78" spans="1:77" ht="16.5">
      <c r="A78" s="97">
        <v>36</v>
      </c>
      <c r="B78" s="4">
        <v>-2.5764540293352063</v>
      </c>
      <c r="C78" s="11">
        <v>273.9471788397309</v>
      </c>
      <c r="D78" s="4">
        <v>-3.4458735258073268</v>
      </c>
      <c r="E78" s="4">
        <f t="shared" si="32"/>
        <v>4.302575940194134</v>
      </c>
      <c r="F78" s="143">
        <f t="shared" si="33"/>
        <v>0.4294090048892011</v>
      </c>
      <c r="G78" s="58">
        <f t="shared" si="59"/>
        <v>45.65786313995515</v>
      </c>
      <c r="H78" s="60">
        <f t="shared" si="60"/>
        <v>0.5743122543012211</v>
      </c>
      <c r="I78" s="60">
        <f t="shared" si="61"/>
        <v>0.7170959900323557</v>
      </c>
      <c r="J78" s="41">
        <f t="shared" si="34"/>
        <v>4.302575940194134</v>
      </c>
      <c r="K78" s="18">
        <f t="shared" si="35"/>
        <v>77.13453350813136</v>
      </c>
      <c r="L78" s="18">
        <f t="shared" si="36"/>
        <v>511.2996556283393</v>
      </c>
      <c r="M78" s="15">
        <f t="shared" si="37"/>
        <v>4.007045414224118</v>
      </c>
      <c r="N78" s="18">
        <f t="shared" si="38"/>
        <v>414.5839261246533</v>
      </c>
      <c r="O78" s="18">
        <f t="shared" si="39"/>
        <v>777.4830996834852</v>
      </c>
      <c r="P78" s="11">
        <f t="shared" si="40"/>
        <v>22.483558519758112</v>
      </c>
      <c r="Q78" s="83">
        <f t="shared" si="41"/>
        <v>1806.9918188785914</v>
      </c>
      <c r="R78" s="113">
        <f t="shared" si="58"/>
        <v>1.5418503902164214E-05</v>
      </c>
      <c r="S78" s="62">
        <f t="shared" si="42"/>
        <v>0.027861110410558373</v>
      </c>
      <c r="T78" s="24"/>
      <c r="U78" s="54">
        <f t="shared" si="43"/>
        <v>5.472406664643446</v>
      </c>
      <c r="V78" s="55">
        <f t="shared" si="44"/>
        <v>4.850613934778308</v>
      </c>
      <c r="W78" s="55">
        <f t="shared" si="45"/>
        <v>4.302575940194134</v>
      </c>
      <c r="X78" s="55">
        <f t="shared" si="46"/>
        <v>3.8598377211807517</v>
      </c>
      <c r="Y78" s="56">
        <f t="shared" si="47"/>
        <v>3.561884063582451</v>
      </c>
      <c r="Z78" s="103">
        <f t="shared" si="48"/>
        <v>812.5269794925429</v>
      </c>
      <c r="AA78" s="103">
        <f t="shared" si="49"/>
        <v>801.1036892757236</v>
      </c>
      <c r="AB78" s="103">
        <f t="shared" si="50"/>
        <v>780.5185356095008</v>
      </c>
      <c r="AC78" s="103">
        <f t="shared" si="51"/>
        <v>756.5696917853439</v>
      </c>
      <c r="AD78" s="103">
        <f t="shared" si="52"/>
        <v>736.6966022543152</v>
      </c>
      <c r="AE78" s="51">
        <f t="shared" si="53"/>
        <v>33.05054191870609</v>
      </c>
      <c r="AF78" s="52">
        <f t="shared" si="54"/>
        <v>26.328079633433944</v>
      </c>
      <c r="AG78" s="52">
        <f t="shared" si="55"/>
        <v>21.033722757913534</v>
      </c>
      <c r="AH78" s="52">
        <f t="shared" si="56"/>
        <v>17.188160183931544</v>
      </c>
      <c r="AI78" s="53">
        <f t="shared" si="57"/>
        <v>14.817288104805444</v>
      </c>
      <c r="AJ78" s="24"/>
      <c r="BY78"/>
    </row>
    <row r="79" spans="1:77" ht="16.5">
      <c r="A79" s="97">
        <v>37</v>
      </c>
      <c r="B79" s="4">
        <v>-2.5352834640695328</v>
      </c>
      <c r="C79" s="11">
        <v>270.0787957741034</v>
      </c>
      <c r="D79" s="4">
        <v>-3.5385001643441343</v>
      </c>
      <c r="E79" s="4">
        <f t="shared" si="32"/>
        <v>4.3530042104560245</v>
      </c>
      <c r="F79" s="143">
        <f t="shared" si="33"/>
        <v>0.42254724401158883</v>
      </c>
      <c r="G79" s="58">
        <f t="shared" si="59"/>
        <v>45.01313262901724</v>
      </c>
      <c r="H79" s="60">
        <f t="shared" si="60"/>
        <v>0.589750027390689</v>
      </c>
      <c r="I79" s="60">
        <f t="shared" si="61"/>
        <v>0.7255007017426707</v>
      </c>
      <c r="J79" s="41">
        <f t="shared" si="34"/>
        <v>4.3530042104560245</v>
      </c>
      <c r="K79" s="18">
        <f t="shared" si="35"/>
        <v>74.68907986583683</v>
      </c>
      <c r="L79" s="18">
        <f t="shared" si="36"/>
        <v>495.1684670679195</v>
      </c>
      <c r="M79" s="15">
        <f t="shared" si="37"/>
        <v>4.225363125086553</v>
      </c>
      <c r="N79" s="18">
        <f t="shared" si="38"/>
        <v>422.7853582229077</v>
      </c>
      <c r="O79" s="18">
        <f t="shared" si="39"/>
        <v>780.1738372799102</v>
      </c>
      <c r="P79" s="11">
        <f t="shared" si="40"/>
        <v>22.906357528826916</v>
      </c>
      <c r="Q79" s="83">
        <f t="shared" si="41"/>
        <v>1799.9484630904876</v>
      </c>
      <c r="R79" s="113">
        <f t="shared" si="58"/>
        <v>1.5418503902164214E-05</v>
      </c>
      <c r="S79" s="62">
        <f t="shared" si="42"/>
        <v>0.027752512401855164</v>
      </c>
      <c r="T79" s="24"/>
      <c r="U79" s="54">
        <f t="shared" si="43"/>
        <v>5.481536258947783</v>
      </c>
      <c r="V79" s="55">
        <f t="shared" si="44"/>
        <v>4.880201384226984</v>
      </c>
      <c r="W79" s="55">
        <f t="shared" si="45"/>
        <v>4.3530042104560245</v>
      </c>
      <c r="X79" s="55">
        <f t="shared" si="46"/>
        <v>3.929895682466642</v>
      </c>
      <c r="Y79" s="56">
        <f t="shared" si="47"/>
        <v>3.6472823865279786</v>
      </c>
      <c r="Z79" s="103">
        <f t="shared" si="48"/>
        <v>812.601068787793</v>
      </c>
      <c r="AA79" s="103">
        <f t="shared" si="49"/>
        <v>801.9332680994216</v>
      </c>
      <c r="AB79" s="103">
        <f t="shared" si="50"/>
        <v>782.8287145893438</v>
      </c>
      <c r="AC79" s="103">
        <f t="shared" si="51"/>
        <v>760.8006353833649</v>
      </c>
      <c r="AD79" s="103">
        <f t="shared" si="52"/>
        <v>742.7054995396281</v>
      </c>
      <c r="AE79" s="51">
        <f t="shared" si="53"/>
        <v>33.154912425054306</v>
      </c>
      <c r="AF79" s="52">
        <f t="shared" si="54"/>
        <v>26.63072435667894</v>
      </c>
      <c r="AG79" s="52">
        <f t="shared" si="55"/>
        <v>21.496201813551636</v>
      </c>
      <c r="AH79" s="52">
        <f t="shared" si="56"/>
        <v>17.770988196056063</v>
      </c>
      <c r="AI79" s="53">
        <f t="shared" si="57"/>
        <v>15.47896085279363</v>
      </c>
      <c r="AJ79" s="24"/>
      <c r="BY79"/>
    </row>
    <row r="80" spans="1:77" ht="16.5">
      <c r="A80" s="97">
        <v>38</v>
      </c>
      <c r="B80" s="4">
        <v>-2.4859101785173223</v>
      </c>
      <c r="C80" s="11">
        <v>267.629859111193</v>
      </c>
      <c r="D80" s="4">
        <v>-3.634620734515027</v>
      </c>
      <c r="E80" s="4">
        <f t="shared" si="32"/>
        <v>4.403432445198017</v>
      </c>
      <c r="F80" s="143">
        <f t="shared" si="33"/>
        <v>0.4143183630862204</v>
      </c>
      <c r="G80" s="58">
        <f t="shared" si="59"/>
        <v>44.60497651853216</v>
      </c>
      <c r="H80" s="60">
        <f t="shared" si="60"/>
        <v>0.6057701224191713</v>
      </c>
      <c r="I80" s="60">
        <f t="shared" si="61"/>
        <v>0.7339054075330028</v>
      </c>
      <c r="J80" s="41">
        <f t="shared" si="34"/>
        <v>4.403432445198017</v>
      </c>
      <c r="K80" s="18">
        <f t="shared" si="35"/>
        <v>71.80834651761727</v>
      </c>
      <c r="L80" s="18">
        <f t="shared" si="36"/>
        <v>476.4998536104011</v>
      </c>
      <c r="M80" s="15">
        <f t="shared" si="37"/>
        <v>4.458038320134663</v>
      </c>
      <c r="N80" s="18">
        <f t="shared" si="38"/>
        <v>431.03993304207023</v>
      </c>
      <c r="O80" s="18">
        <f t="shared" si="39"/>
        <v>782.764971408905</v>
      </c>
      <c r="P80" s="11">
        <f t="shared" si="40"/>
        <v>23.349442359424167</v>
      </c>
      <c r="Q80" s="83">
        <f t="shared" si="41"/>
        <v>1789.9205852585524</v>
      </c>
      <c r="R80" s="113">
        <f t="shared" si="58"/>
        <v>1.5418503902164214E-05</v>
      </c>
      <c r="S80" s="62">
        <f t="shared" si="42"/>
        <v>0.027597897528373043</v>
      </c>
      <c r="T80" s="24"/>
      <c r="U80" s="54">
        <f t="shared" si="43"/>
        <v>5.495644734011299</v>
      </c>
      <c r="V80" s="55">
        <f t="shared" si="44"/>
        <v>4.911913208009907</v>
      </c>
      <c r="W80" s="55">
        <f t="shared" si="45"/>
        <v>4.403432445198017</v>
      </c>
      <c r="X80" s="55">
        <f t="shared" si="46"/>
        <v>3.999010984189384</v>
      </c>
      <c r="Y80" s="56">
        <f t="shared" si="47"/>
        <v>3.732627227537792</v>
      </c>
      <c r="Z80" s="103">
        <f t="shared" si="48"/>
        <v>812.710254698212</v>
      </c>
      <c r="AA80" s="103">
        <f t="shared" si="49"/>
        <v>802.7905448346094</v>
      </c>
      <c r="AB80" s="103">
        <f t="shared" si="50"/>
        <v>785.054138889197</v>
      </c>
      <c r="AC80" s="103">
        <f t="shared" si="51"/>
        <v>764.8112298546944</v>
      </c>
      <c r="AD80" s="103">
        <f t="shared" si="52"/>
        <v>748.4586887678122</v>
      </c>
      <c r="AE80" s="51">
        <f t="shared" si="53"/>
        <v>33.31652456851204</v>
      </c>
      <c r="AF80" s="52">
        <f t="shared" si="54"/>
        <v>26.957011303563775</v>
      </c>
      <c r="AG80" s="52">
        <f t="shared" si="55"/>
        <v>21.96368405699305</v>
      </c>
      <c r="AH80" s="52">
        <f t="shared" si="56"/>
        <v>18.35543697927286</v>
      </c>
      <c r="AI80" s="53">
        <f t="shared" si="57"/>
        <v>16.15455488877912</v>
      </c>
      <c r="AJ80" s="24"/>
      <c r="BY80"/>
    </row>
    <row r="81" spans="1:77" ht="16.5">
      <c r="A81" s="97">
        <v>39</v>
      </c>
      <c r="B81" s="4">
        <v>-2.4287738043023666</v>
      </c>
      <c r="C81" s="11">
        <v>266.71740499918525</v>
      </c>
      <c r="D81" s="4">
        <v>-3.7312804857203368</v>
      </c>
      <c r="E81" s="4">
        <f t="shared" si="32"/>
        <v>4.452122668523722</v>
      </c>
      <c r="F81" s="143">
        <f t="shared" si="33"/>
        <v>0.40479563405039437</v>
      </c>
      <c r="G81" s="58">
        <f t="shared" si="59"/>
        <v>44.45290083319754</v>
      </c>
      <c r="H81" s="60">
        <f t="shared" si="60"/>
        <v>0.6218800809533894</v>
      </c>
      <c r="I81" s="60">
        <f t="shared" si="61"/>
        <v>0.7420204447539537</v>
      </c>
      <c r="J81" s="41">
        <f t="shared" si="34"/>
        <v>4.452122668523722</v>
      </c>
      <c r="K81" s="18">
        <f t="shared" si="35"/>
        <v>68.54538211060779</v>
      </c>
      <c r="L81" s="18">
        <f t="shared" si="36"/>
        <v>455.6425699829597</v>
      </c>
      <c r="M81" s="15">
        <f t="shared" si="37"/>
        <v>4.698306999403219</v>
      </c>
      <c r="N81" s="18">
        <f t="shared" si="38"/>
        <v>439.0599257773959</v>
      </c>
      <c r="O81" s="18">
        <f t="shared" si="39"/>
        <v>785.1827785566772</v>
      </c>
      <c r="P81" s="11">
        <f t="shared" si="40"/>
        <v>23.797249114938346</v>
      </c>
      <c r="Q81" s="83">
        <f t="shared" si="41"/>
        <v>1776.926212541982</v>
      </c>
      <c r="R81" s="113">
        <f t="shared" si="58"/>
        <v>1.5418503902164214E-05</v>
      </c>
      <c r="S81" s="62">
        <f t="shared" si="42"/>
        <v>0.02739754374193643</v>
      </c>
      <c r="T81" s="24"/>
      <c r="U81" s="54">
        <f t="shared" si="43"/>
        <v>5.513710037956039</v>
      </c>
      <c r="V81" s="55">
        <f t="shared" si="44"/>
        <v>4.9443382118730765</v>
      </c>
      <c r="W81" s="55">
        <f t="shared" si="45"/>
        <v>4.452122668523722</v>
      </c>
      <c r="X81" s="55">
        <f t="shared" si="46"/>
        <v>4.065187091542132</v>
      </c>
      <c r="Y81" s="56">
        <f t="shared" si="47"/>
        <v>3.8156951993525694</v>
      </c>
      <c r="Z81" s="103">
        <f t="shared" si="48"/>
        <v>812.8406537879093</v>
      </c>
      <c r="AA81" s="103">
        <f t="shared" si="49"/>
        <v>803.6330371615622</v>
      </c>
      <c r="AB81" s="103">
        <f t="shared" si="50"/>
        <v>787.1225912945196</v>
      </c>
      <c r="AC81" s="103">
        <f t="shared" si="51"/>
        <v>768.49971341744</v>
      </c>
      <c r="AD81" s="103">
        <f t="shared" si="52"/>
        <v>753.8178971219555</v>
      </c>
      <c r="AE81" s="51">
        <f t="shared" si="53"/>
        <v>33.524033864639016</v>
      </c>
      <c r="AF81" s="52">
        <f t="shared" si="54"/>
        <v>27.292682152472906</v>
      </c>
      <c r="AG81" s="52">
        <f t="shared" si="55"/>
        <v>22.41980231762303</v>
      </c>
      <c r="AH81" s="52">
        <f t="shared" si="56"/>
        <v>18.92383934674985</v>
      </c>
      <c r="AI81" s="53">
        <f t="shared" si="57"/>
        <v>16.825887893206914</v>
      </c>
      <c r="AJ81" s="24"/>
      <c r="BY81"/>
    </row>
    <row r="82" spans="1:77" ht="16.5">
      <c r="A82" s="97">
        <v>40</v>
      </c>
      <c r="B82" s="4">
        <v>-2.3645929712935825</v>
      </c>
      <c r="C82" s="11">
        <v>267.68052309683566</v>
      </c>
      <c r="D82" s="4">
        <v>-3.826948792718716</v>
      </c>
      <c r="E82" s="4">
        <f t="shared" si="32"/>
        <v>4.498537204690237</v>
      </c>
      <c r="F82" s="143">
        <f t="shared" si="33"/>
        <v>0.3940988285489304</v>
      </c>
      <c r="G82" s="58">
        <f t="shared" si="59"/>
        <v>44.61342051613927</v>
      </c>
      <c r="H82" s="60">
        <f t="shared" si="60"/>
        <v>0.6378247987864527</v>
      </c>
      <c r="I82" s="60">
        <f t="shared" si="61"/>
        <v>0.7497562007817061</v>
      </c>
      <c r="J82" s="41">
        <f t="shared" si="34"/>
        <v>4.498537204690237</v>
      </c>
      <c r="K82" s="18">
        <f t="shared" si="35"/>
        <v>64.97059591352979</v>
      </c>
      <c r="L82" s="18">
        <f t="shared" si="36"/>
        <v>433.093354309464</v>
      </c>
      <c r="M82" s="15">
        <f t="shared" si="37"/>
        <v>4.942320439837415</v>
      </c>
      <c r="N82" s="18">
        <f t="shared" si="38"/>
        <v>446.75027586654164</v>
      </c>
      <c r="O82" s="18">
        <f t="shared" si="39"/>
        <v>787.4126162628597</v>
      </c>
      <c r="P82" s="11">
        <f t="shared" si="40"/>
        <v>24.24752537926442</v>
      </c>
      <c r="Q82" s="83">
        <f t="shared" si="41"/>
        <v>1761.416688171497</v>
      </c>
      <c r="R82" s="113">
        <f t="shared" si="58"/>
        <v>1.5418503902164214E-05</v>
      </c>
      <c r="S82" s="62">
        <f t="shared" si="42"/>
        <v>0.027158410079909396</v>
      </c>
      <c r="T82" s="24"/>
      <c r="U82" s="54">
        <f t="shared" si="43"/>
        <v>5.536624890388826</v>
      </c>
      <c r="V82" s="55">
        <f t="shared" si="44"/>
        <v>4.977549583134937</v>
      </c>
      <c r="W82" s="55">
        <f t="shared" si="45"/>
        <v>4.498537204690237</v>
      </c>
      <c r="X82" s="55">
        <f t="shared" si="46"/>
        <v>4.127556972970753</v>
      </c>
      <c r="Y82" s="56">
        <f t="shared" si="47"/>
        <v>3.8955960522079924</v>
      </c>
      <c r="Z82" s="103">
        <f t="shared" si="48"/>
        <v>812.9908612036813</v>
      </c>
      <c r="AA82" s="103">
        <f t="shared" si="49"/>
        <v>804.4602838145595</v>
      </c>
      <c r="AB82" s="103">
        <f t="shared" si="50"/>
        <v>789.0210735925845</v>
      </c>
      <c r="AC82" s="103">
        <f t="shared" si="51"/>
        <v>771.8407754067174</v>
      </c>
      <c r="AD82" s="103">
        <f t="shared" si="52"/>
        <v>758.7500872967556</v>
      </c>
      <c r="AE82" s="51">
        <f t="shared" si="53"/>
        <v>33.78817190684447</v>
      </c>
      <c r="AF82" s="52">
        <f t="shared" si="54"/>
        <v>27.63863816508278</v>
      </c>
      <c r="AG82" s="52">
        <f t="shared" si="55"/>
        <v>22.858945128575098</v>
      </c>
      <c r="AH82" s="52">
        <f t="shared" si="56"/>
        <v>19.46743647726304</v>
      </c>
      <c r="AI82" s="53">
        <f t="shared" si="57"/>
        <v>17.484435218556715</v>
      </c>
      <c r="AJ82" s="24"/>
      <c r="BY82"/>
    </row>
    <row r="83" spans="1:77" ht="16.5">
      <c r="A83" s="97">
        <v>41</v>
      </c>
      <c r="B83" s="4">
        <v>-2.288741666332017</v>
      </c>
      <c r="C83" s="11">
        <v>270.6049879533039</v>
      </c>
      <c r="D83" s="4">
        <v>-3.9188784877742875</v>
      </c>
      <c r="E83" s="4">
        <f t="shared" si="32"/>
        <v>4.5382757757924255</v>
      </c>
      <c r="F83" s="143">
        <f t="shared" si="33"/>
        <v>0.38145694438866945</v>
      </c>
      <c r="G83" s="58">
        <f t="shared" si="59"/>
        <v>45.10083132555066</v>
      </c>
      <c r="H83" s="60">
        <f t="shared" si="60"/>
        <v>0.6531464146290479</v>
      </c>
      <c r="I83" s="60">
        <f t="shared" si="61"/>
        <v>0.7563792959654043</v>
      </c>
      <c r="J83" s="41">
        <f t="shared" si="34"/>
        <v>4.5382757757924255</v>
      </c>
      <c r="K83" s="18">
        <f t="shared" si="35"/>
        <v>60.86920274510862</v>
      </c>
      <c r="L83" s="18">
        <f t="shared" si="36"/>
        <v>407.50493657772233</v>
      </c>
      <c r="M83" s="15">
        <f t="shared" si="37"/>
        <v>5.1826179250782145</v>
      </c>
      <c r="N83" s="18">
        <f t="shared" si="38"/>
        <v>453.3692258824446</v>
      </c>
      <c r="O83" s="18">
        <f t="shared" si="39"/>
        <v>789.3375191346921</v>
      </c>
      <c r="P83" s="11">
        <f t="shared" si="40"/>
        <v>24.658714845062068</v>
      </c>
      <c r="Q83" s="83">
        <f t="shared" si="41"/>
        <v>1740.922217110108</v>
      </c>
      <c r="R83" s="113">
        <f t="shared" si="58"/>
        <v>1.5418503902164214E-05</v>
      </c>
      <c r="S83" s="62">
        <f t="shared" si="42"/>
        <v>0.026842415997876574</v>
      </c>
      <c r="T83" s="24"/>
      <c r="U83" s="54">
        <f t="shared" si="43"/>
        <v>5.559293424120084</v>
      </c>
      <c r="V83" s="55">
        <f t="shared" si="44"/>
        <v>5.006656532138976</v>
      </c>
      <c r="W83" s="55">
        <f t="shared" si="45"/>
        <v>4.5382757757924255</v>
      </c>
      <c r="X83" s="55">
        <f t="shared" si="46"/>
        <v>4.182553709693185</v>
      </c>
      <c r="Y83" s="56">
        <f t="shared" si="47"/>
        <v>3.969891079460682</v>
      </c>
      <c r="Z83" s="103">
        <f t="shared" si="48"/>
        <v>813.122737651871</v>
      </c>
      <c r="AA83" s="103">
        <f t="shared" si="49"/>
        <v>805.1556298383064</v>
      </c>
      <c r="AB83" s="103">
        <f t="shared" si="50"/>
        <v>790.5897327946844</v>
      </c>
      <c r="AC83" s="103">
        <f t="shared" si="51"/>
        <v>774.6782758408735</v>
      </c>
      <c r="AD83" s="103">
        <f t="shared" si="52"/>
        <v>763.1412195477252</v>
      </c>
      <c r="AE83" s="51">
        <f t="shared" si="53"/>
        <v>34.0504871959755</v>
      </c>
      <c r="AF83" s="52">
        <f t="shared" si="54"/>
        <v>27.943623728934647</v>
      </c>
      <c r="AG83" s="52">
        <f t="shared" si="55"/>
        <v>23.238292559195543</v>
      </c>
      <c r="AH83" s="52">
        <f t="shared" si="56"/>
        <v>19.953121571631698</v>
      </c>
      <c r="AI83" s="53">
        <f t="shared" si="57"/>
        <v>18.108049169572954</v>
      </c>
      <c r="AJ83" s="24"/>
      <c r="BY83"/>
    </row>
    <row r="84" spans="1:77" ht="16.5">
      <c r="A84" s="97">
        <v>42</v>
      </c>
      <c r="B84" s="4">
        <v>-2.2060619817189835</v>
      </c>
      <c r="C84" s="11">
        <v>274.4734396048933</v>
      </c>
      <c r="D84" s="4">
        <v>-4.00215179671457</v>
      </c>
      <c r="E84" s="4">
        <f t="shared" si="32"/>
        <v>4.569893704576897</v>
      </c>
      <c r="F84" s="143">
        <f t="shared" si="33"/>
        <v>0.3676769969531639</v>
      </c>
      <c r="G84" s="58">
        <f t="shared" si="59"/>
        <v>45.74557326748222</v>
      </c>
      <c r="H84" s="60">
        <f t="shared" si="60"/>
        <v>0.6670252994524284</v>
      </c>
      <c r="I84" s="60">
        <f t="shared" si="61"/>
        <v>0.7616489507628162</v>
      </c>
      <c r="J84" s="41">
        <f t="shared" si="34"/>
        <v>4.569893704576897</v>
      </c>
      <c r="K84" s="18">
        <f t="shared" si="35"/>
        <v>56.550894917339285</v>
      </c>
      <c r="L84" s="18">
        <f t="shared" si="36"/>
        <v>380.6927880477389</v>
      </c>
      <c r="M84" s="15">
        <f t="shared" si="37"/>
        <v>5.405211740405054</v>
      </c>
      <c r="N84" s="18">
        <f t="shared" si="38"/>
        <v>458.65828552105245</v>
      </c>
      <c r="O84" s="18">
        <f t="shared" si="39"/>
        <v>790.9250714720604</v>
      </c>
      <c r="P84" s="11">
        <f t="shared" si="40"/>
        <v>25.00508021285479</v>
      </c>
      <c r="Q84" s="83">
        <f t="shared" si="41"/>
        <v>1717.2373319114508</v>
      </c>
      <c r="R84" s="113">
        <f t="shared" si="58"/>
        <v>1.5418503902164214E-05</v>
      </c>
      <c r="S84" s="62">
        <f t="shared" si="42"/>
        <v>0.02647723050301877</v>
      </c>
      <c r="T84" s="24"/>
      <c r="U84" s="54">
        <f t="shared" si="43"/>
        <v>5.577034894764172</v>
      </c>
      <c r="V84" s="55">
        <f t="shared" si="44"/>
        <v>5.028885052959241</v>
      </c>
      <c r="W84" s="55">
        <f t="shared" si="45"/>
        <v>4.569893704576897</v>
      </c>
      <c r="X84" s="55">
        <f t="shared" si="46"/>
        <v>4.229190111969581</v>
      </c>
      <c r="Y84" s="56">
        <f t="shared" si="47"/>
        <v>4.036836195837782</v>
      </c>
      <c r="Z84" s="103">
        <f t="shared" si="48"/>
        <v>813.2143561166557</v>
      </c>
      <c r="AA84" s="103">
        <f t="shared" si="49"/>
        <v>805.6680045729677</v>
      </c>
      <c r="AB84" s="103">
        <f t="shared" si="50"/>
        <v>791.800479709677</v>
      </c>
      <c r="AC84" s="103">
        <f t="shared" si="51"/>
        <v>777.004888266764</v>
      </c>
      <c r="AD84" s="103">
        <f t="shared" si="52"/>
        <v>766.9376286942376</v>
      </c>
      <c r="AE84" s="51">
        <f t="shared" si="53"/>
        <v>34.25649289747325</v>
      </c>
      <c r="AF84" s="52">
        <f t="shared" si="54"/>
        <v>28.177659025837702</v>
      </c>
      <c r="AG84" s="52">
        <f t="shared" si="55"/>
        <v>23.542339265942214</v>
      </c>
      <c r="AH84" s="52">
        <f t="shared" si="56"/>
        <v>20.369638115707804</v>
      </c>
      <c r="AI84" s="53">
        <f t="shared" si="57"/>
        <v>18.679271759312986</v>
      </c>
      <c r="AJ84" s="24"/>
      <c r="BY84"/>
    </row>
    <row r="85" spans="1:77" ht="16.5">
      <c r="A85" s="97">
        <v>43</v>
      </c>
      <c r="B85" s="4">
        <v>-2.121182434823737</v>
      </c>
      <c r="C85" s="11">
        <v>280.00425285341436</v>
      </c>
      <c r="D85" s="4">
        <v>-4.074598809441129</v>
      </c>
      <c r="E85" s="4">
        <f t="shared" si="32"/>
        <v>4.593666333083393</v>
      </c>
      <c r="F85" s="143">
        <f t="shared" si="33"/>
        <v>0.35353040580395617</v>
      </c>
      <c r="G85" s="58">
        <f t="shared" si="59"/>
        <v>46.66737547556906</v>
      </c>
      <c r="H85" s="60">
        <f t="shared" si="60"/>
        <v>0.6790998015735216</v>
      </c>
      <c r="I85" s="60">
        <f t="shared" si="61"/>
        <v>0.7656110555138987</v>
      </c>
      <c r="J85" s="41">
        <f t="shared" si="34"/>
        <v>4.593666333083393</v>
      </c>
      <c r="K85" s="18">
        <f t="shared" si="35"/>
        <v>52.282952608555696</v>
      </c>
      <c r="L85" s="18">
        <f t="shared" si="36"/>
        <v>354.4756269860439</v>
      </c>
      <c r="M85" s="15">
        <f t="shared" si="37"/>
        <v>5.602673386516581</v>
      </c>
      <c r="N85" s="18">
        <f t="shared" si="38"/>
        <v>462.64814475787193</v>
      </c>
      <c r="O85" s="18">
        <f t="shared" si="39"/>
        <v>792.1949915663077</v>
      </c>
      <c r="P85" s="11">
        <f t="shared" si="40"/>
        <v>25.295961116191215</v>
      </c>
      <c r="Q85" s="83">
        <f t="shared" si="41"/>
        <v>1692.5003504214872</v>
      </c>
      <c r="R85" s="113">
        <f t="shared" si="58"/>
        <v>1.5418503902164214E-05</v>
      </c>
      <c r="S85" s="62">
        <f t="shared" si="42"/>
        <v>0.026095823257388</v>
      </c>
      <c r="T85" s="24"/>
      <c r="U85" s="54">
        <f t="shared" si="43"/>
        <v>5.594137149677626</v>
      </c>
      <c r="V85" s="55">
        <f t="shared" si="44"/>
        <v>5.046332975880127</v>
      </c>
      <c r="W85" s="55">
        <f t="shared" si="45"/>
        <v>4.593666333083393</v>
      </c>
      <c r="X85" s="55">
        <f t="shared" si="46"/>
        <v>4.266526933953334</v>
      </c>
      <c r="Y85" s="56">
        <f t="shared" si="47"/>
        <v>4.09510947335861</v>
      </c>
      <c r="Z85" s="103">
        <f t="shared" si="48"/>
        <v>813.293039451061</v>
      </c>
      <c r="AA85" s="103">
        <f t="shared" si="49"/>
        <v>806.0588765183494</v>
      </c>
      <c r="AB85" s="103">
        <f t="shared" si="50"/>
        <v>792.6890271424925</v>
      </c>
      <c r="AC85" s="103">
        <f t="shared" si="51"/>
        <v>778.8150474650189</v>
      </c>
      <c r="AD85" s="103">
        <f t="shared" si="52"/>
        <v>770.1189672546168</v>
      </c>
      <c r="AE85" s="51">
        <f t="shared" si="53"/>
        <v>34.455662563234846</v>
      </c>
      <c r="AF85" s="52">
        <f t="shared" si="54"/>
        <v>28.362042341748342</v>
      </c>
      <c r="AG85" s="52">
        <f t="shared" si="55"/>
        <v>23.77223882484627</v>
      </c>
      <c r="AH85" s="52">
        <f t="shared" si="56"/>
        <v>20.706183179868955</v>
      </c>
      <c r="AI85" s="53">
        <f t="shared" si="57"/>
        <v>19.183678671257667</v>
      </c>
      <c r="AJ85" s="24"/>
      <c r="BY85"/>
    </row>
    <row r="86" spans="1:77" ht="16.5">
      <c r="A86" s="97">
        <v>44</v>
      </c>
      <c r="B86" s="4">
        <v>-2.039185942913118</v>
      </c>
      <c r="C86" s="11">
        <v>283.1959720584082</v>
      </c>
      <c r="D86" s="4">
        <v>-4.139000278752826</v>
      </c>
      <c r="E86" s="4">
        <f t="shared" si="32"/>
        <v>4.614065736125834</v>
      </c>
      <c r="F86" s="143">
        <f t="shared" si="33"/>
        <v>0.339864323818853</v>
      </c>
      <c r="G86" s="58">
        <f t="shared" si="59"/>
        <v>47.19932867640137</v>
      </c>
      <c r="H86" s="60">
        <f t="shared" si="60"/>
        <v>0.6898333797921378</v>
      </c>
      <c r="I86" s="60">
        <f t="shared" si="61"/>
        <v>0.7690109560209722</v>
      </c>
      <c r="J86" s="41">
        <f t="shared" si="34"/>
        <v>4.614065736125834</v>
      </c>
      <c r="K86" s="18">
        <f t="shared" si="35"/>
        <v>48.31897565892232</v>
      </c>
      <c r="L86" s="18">
        <f t="shared" si="36"/>
        <v>329.8238570354986</v>
      </c>
      <c r="M86" s="15">
        <f t="shared" si="37"/>
        <v>5.781180231577624</v>
      </c>
      <c r="N86" s="18">
        <f t="shared" si="38"/>
        <v>466.08082371218535</v>
      </c>
      <c r="O86" s="18">
        <f t="shared" si="39"/>
        <v>793.3133630520408</v>
      </c>
      <c r="P86" s="11">
        <f t="shared" si="40"/>
        <v>25.530381647708595</v>
      </c>
      <c r="Q86" s="83">
        <f t="shared" si="41"/>
        <v>1668.8485813379332</v>
      </c>
      <c r="R86" s="113">
        <f t="shared" si="58"/>
        <v>1.5418503902164214E-05</v>
      </c>
      <c r="S86" s="62">
        <f t="shared" si="42"/>
        <v>0.025731148363480137</v>
      </c>
      <c r="T86" s="24"/>
      <c r="U86" s="54">
        <f t="shared" si="43"/>
        <v>5.598950007600538</v>
      </c>
      <c r="V86" s="55">
        <f t="shared" si="44"/>
        <v>5.056632415445816</v>
      </c>
      <c r="W86" s="55">
        <f t="shared" si="45"/>
        <v>4.614065736125834</v>
      </c>
      <c r="X86" s="55">
        <f t="shared" si="46"/>
        <v>4.302145381628709</v>
      </c>
      <c r="Y86" s="56">
        <f t="shared" si="47"/>
        <v>4.150432289180703</v>
      </c>
      <c r="Z86" s="103">
        <f t="shared" si="48"/>
        <v>813.3134773637255</v>
      </c>
      <c r="AA86" s="103">
        <f t="shared" si="49"/>
        <v>806.2849401017614</v>
      </c>
      <c r="AB86" s="103">
        <f t="shared" si="50"/>
        <v>793.4366022160417</v>
      </c>
      <c r="AC86" s="103">
        <f t="shared" si="51"/>
        <v>780.4984458344029</v>
      </c>
      <c r="AD86" s="103">
        <f t="shared" si="52"/>
        <v>773.033349744273</v>
      </c>
      <c r="AE86" s="51">
        <f t="shared" si="53"/>
        <v>34.51181597088054</v>
      </c>
      <c r="AF86" s="52">
        <f t="shared" si="54"/>
        <v>28.47116422694185</v>
      </c>
      <c r="AG86" s="52">
        <f t="shared" si="55"/>
        <v>23.970403171470846</v>
      </c>
      <c r="AH86" s="52">
        <f t="shared" si="56"/>
        <v>21.029795635944545</v>
      </c>
      <c r="AI86" s="53">
        <f t="shared" si="57"/>
        <v>19.668729233305186</v>
      </c>
      <c r="AJ86" s="24"/>
      <c r="BY86"/>
    </row>
    <row r="87" spans="1:77" ht="16.5">
      <c r="A87" s="97">
        <v>45</v>
      </c>
      <c r="B87" s="4">
        <v>-1.963681112954955</v>
      </c>
      <c r="C87" s="11">
        <v>284.50496123378326</v>
      </c>
      <c r="D87" s="4">
        <v>-4.198153738547393</v>
      </c>
      <c r="E87" s="4">
        <f t="shared" si="32"/>
        <v>4.634710166327066</v>
      </c>
      <c r="F87" s="143">
        <f t="shared" si="33"/>
        <v>0.3272801854924925</v>
      </c>
      <c r="G87" s="58">
        <f t="shared" si="59"/>
        <v>47.41749353896388</v>
      </c>
      <c r="H87" s="60">
        <f t="shared" si="60"/>
        <v>0.6996922897578987</v>
      </c>
      <c r="I87" s="60">
        <f t="shared" si="61"/>
        <v>0.7724516943878443</v>
      </c>
      <c r="J87" s="41">
        <f t="shared" si="34"/>
        <v>4.634710166327066</v>
      </c>
      <c r="K87" s="18">
        <f t="shared" si="35"/>
        <v>44.80701241607226</v>
      </c>
      <c r="L87" s="18">
        <f t="shared" si="36"/>
        <v>307.7391305739714</v>
      </c>
      <c r="M87" s="15">
        <f t="shared" si="37"/>
        <v>5.947607150508126</v>
      </c>
      <c r="N87" s="18">
        <f t="shared" si="38"/>
        <v>469.56312471394347</v>
      </c>
      <c r="O87" s="18">
        <f t="shared" si="39"/>
        <v>794.3762913389997</v>
      </c>
      <c r="P87" s="11">
        <f t="shared" si="40"/>
        <v>25.7473268279134</v>
      </c>
      <c r="Q87" s="83">
        <f t="shared" si="41"/>
        <v>1648.1804930214084</v>
      </c>
      <c r="R87" s="113">
        <f t="shared" si="58"/>
        <v>1.5418503902164214E-05</v>
      </c>
      <c r="S87" s="62">
        <f t="shared" si="42"/>
        <v>0.025412477363121525</v>
      </c>
      <c r="T87" s="24"/>
      <c r="U87" s="54">
        <f t="shared" si="43"/>
        <v>5.597939867713873</v>
      </c>
      <c r="V87" s="55">
        <f t="shared" si="44"/>
        <v>5.064819873050912</v>
      </c>
      <c r="W87" s="55">
        <f t="shared" si="45"/>
        <v>4.634710166327066</v>
      </c>
      <c r="X87" s="55">
        <f t="shared" si="46"/>
        <v>4.338357373563459</v>
      </c>
      <c r="Y87" s="56">
        <f t="shared" si="47"/>
        <v>4.204143131619376</v>
      </c>
      <c r="Z87" s="103">
        <f t="shared" si="48"/>
        <v>813.3092498648539</v>
      </c>
      <c r="AA87" s="103">
        <f t="shared" si="49"/>
        <v>806.462176624292</v>
      </c>
      <c r="AB87" s="103">
        <f t="shared" si="50"/>
        <v>794.1791629911974</v>
      </c>
      <c r="AC87" s="103">
        <f t="shared" si="51"/>
        <v>782.1664661315484</v>
      </c>
      <c r="AD87" s="103">
        <f t="shared" si="52"/>
        <v>775.7644010831066</v>
      </c>
      <c r="AE87" s="51">
        <f t="shared" si="53"/>
        <v>34.50002651327076</v>
      </c>
      <c r="AF87" s="52">
        <f t="shared" si="54"/>
        <v>28.55805870750283</v>
      </c>
      <c r="AG87" s="52">
        <f t="shared" si="55"/>
        <v>24.171781348298044</v>
      </c>
      <c r="AH87" s="52">
        <f t="shared" si="56"/>
        <v>21.36135968549323</v>
      </c>
      <c r="AI87" s="53">
        <f t="shared" si="57"/>
        <v>20.145407885002147</v>
      </c>
      <c r="AJ87" s="24"/>
      <c r="BY87"/>
    </row>
    <row r="88" spans="1:77" ht="16.5">
      <c r="A88" s="97">
        <v>46</v>
      </c>
      <c r="B88" s="4">
        <v>-1.8934386589597487</v>
      </c>
      <c r="C88" s="11">
        <v>285.8601821542366</v>
      </c>
      <c r="D88" s="4">
        <v>-4.256096667781641</v>
      </c>
      <c r="E88" s="4">
        <f t="shared" si="32"/>
        <v>4.658268863080498</v>
      </c>
      <c r="F88" s="143">
        <f t="shared" si="33"/>
        <v>0.3155731098266248</v>
      </c>
      <c r="G88" s="58">
        <f t="shared" si="59"/>
        <v>47.64336369237277</v>
      </c>
      <c r="H88" s="60">
        <f t="shared" si="60"/>
        <v>0.7093494446302736</v>
      </c>
      <c r="I88" s="60">
        <f t="shared" si="61"/>
        <v>0.7763781438467497</v>
      </c>
      <c r="J88" s="41">
        <f t="shared" si="34"/>
        <v>4.658268863080498</v>
      </c>
      <c r="K88" s="18">
        <f t="shared" si="35"/>
        <v>41.658779451098546</v>
      </c>
      <c r="L88" s="18">
        <f t="shared" si="36"/>
        <v>287.9723786814289</v>
      </c>
      <c r="M88" s="15">
        <f t="shared" si="37"/>
        <v>6.112917921487994</v>
      </c>
      <c r="N88" s="18">
        <f t="shared" si="38"/>
        <v>473.5472708040611</v>
      </c>
      <c r="O88" s="18">
        <f t="shared" si="39"/>
        <v>795.4713823951349</v>
      </c>
      <c r="P88" s="11">
        <f t="shared" si="40"/>
        <v>25.994111995620663</v>
      </c>
      <c r="Q88" s="83">
        <f t="shared" si="41"/>
        <v>1630.7568412488322</v>
      </c>
      <c r="R88" s="113">
        <f t="shared" si="58"/>
        <v>1.5418503902164214E-05</v>
      </c>
      <c r="S88" s="62">
        <f t="shared" si="42"/>
        <v>0.02514383072027611</v>
      </c>
      <c r="T88" s="24"/>
      <c r="U88" s="54">
        <f t="shared" si="43"/>
        <v>5.601051227143331</v>
      </c>
      <c r="V88" s="55">
        <f t="shared" si="44"/>
        <v>5.076619442893794</v>
      </c>
      <c r="W88" s="55">
        <f t="shared" si="45"/>
        <v>4.658268863080498</v>
      </c>
      <c r="X88" s="55">
        <f t="shared" si="46"/>
        <v>4.376526744739233</v>
      </c>
      <c r="Y88" s="56">
        <f t="shared" si="47"/>
        <v>4.258593383734214</v>
      </c>
      <c r="Z88" s="103">
        <f t="shared" si="48"/>
        <v>813.3221654403011</v>
      </c>
      <c r="AA88" s="103">
        <f t="shared" si="49"/>
        <v>806.71375655696</v>
      </c>
      <c r="AB88" s="103">
        <f t="shared" si="50"/>
        <v>795.0093601133656</v>
      </c>
      <c r="AC88" s="103">
        <f t="shared" si="51"/>
        <v>783.8773129037636</v>
      </c>
      <c r="AD88" s="103">
        <f t="shared" si="52"/>
        <v>778.434316961285</v>
      </c>
      <c r="AE88" s="51">
        <f t="shared" si="53"/>
        <v>34.536345974963396</v>
      </c>
      <c r="AF88" s="52">
        <f t="shared" si="54"/>
        <v>28.68352098604489</v>
      </c>
      <c r="AG88" s="52">
        <f t="shared" si="55"/>
        <v>24.402611507859476</v>
      </c>
      <c r="AH88" s="52">
        <f t="shared" si="56"/>
        <v>21.713638916558697</v>
      </c>
      <c r="AI88" s="53">
        <f t="shared" si="57"/>
        <v>20.634442592676873</v>
      </c>
      <c r="AJ88" s="24"/>
      <c r="BY88"/>
    </row>
    <row r="89" spans="1:77" ht="16.5">
      <c r="A89" s="97">
        <v>47</v>
      </c>
      <c r="B89" s="4">
        <v>-1.822189769625318</v>
      </c>
      <c r="C89" s="11">
        <v>285.8416014019153</v>
      </c>
      <c r="D89" s="4">
        <v>-4.311162026359666</v>
      </c>
      <c r="E89" s="4">
        <f t="shared" si="32"/>
        <v>4.680437327221972</v>
      </c>
      <c r="F89" s="143">
        <f t="shared" si="33"/>
        <v>0.303698294937553</v>
      </c>
      <c r="G89" s="58">
        <f t="shared" si="59"/>
        <v>47.64026690031921</v>
      </c>
      <c r="H89" s="60">
        <f t="shared" si="60"/>
        <v>0.7185270043932777</v>
      </c>
      <c r="I89" s="60">
        <f t="shared" si="61"/>
        <v>0.7800728878703286</v>
      </c>
      <c r="J89" s="41">
        <f t="shared" si="34"/>
        <v>4.680437327221972</v>
      </c>
      <c r="K89" s="18">
        <f t="shared" si="35"/>
        <v>38.58258037578018</v>
      </c>
      <c r="L89" s="18">
        <f t="shared" si="36"/>
        <v>268.43790472143974</v>
      </c>
      <c r="M89" s="15">
        <f t="shared" si="37"/>
        <v>6.272118979713989</v>
      </c>
      <c r="N89" s="18">
        <f t="shared" si="38"/>
        <v>477.30625591291005</v>
      </c>
      <c r="O89" s="18">
        <f t="shared" si="39"/>
        <v>796.4864408917126</v>
      </c>
      <c r="P89" s="11">
        <f t="shared" si="40"/>
        <v>26.212979582836777</v>
      </c>
      <c r="Q89" s="83">
        <f t="shared" si="41"/>
        <v>1613.2982804643934</v>
      </c>
      <c r="R89" s="113">
        <f t="shared" si="58"/>
        <v>1.5418503902164214E-05</v>
      </c>
      <c r="S89" s="62">
        <f t="shared" si="42"/>
        <v>0.024874645832695066</v>
      </c>
      <c r="T89" s="24"/>
      <c r="U89" s="54">
        <f t="shared" si="43"/>
        <v>5.597227396354572</v>
      </c>
      <c r="V89" s="55">
        <f t="shared" si="44"/>
        <v>5.084709082301903</v>
      </c>
      <c r="W89" s="55">
        <f t="shared" si="45"/>
        <v>4.680437327221972</v>
      </c>
      <c r="X89" s="55">
        <f t="shared" si="46"/>
        <v>4.414253718776261</v>
      </c>
      <c r="Y89" s="56">
        <f t="shared" si="47"/>
        <v>4.311808600886102</v>
      </c>
      <c r="Z89" s="103">
        <f t="shared" si="48"/>
        <v>813.3062482917079</v>
      </c>
      <c r="AA89" s="103">
        <f t="shared" si="49"/>
        <v>806.8836111831488</v>
      </c>
      <c r="AB89" s="103">
        <f t="shared" si="50"/>
        <v>795.7738467955612</v>
      </c>
      <c r="AC89" s="103">
        <f t="shared" si="51"/>
        <v>785.5206579487528</v>
      </c>
      <c r="AD89" s="103">
        <f t="shared" si="52"/>
        <v>780.9478402393925</v>
      </c>
      <c r="AE89" s="51">
        <f t="shared" si="53"/>
        <v>34.49171238633243</v>
      </c>
      <c r="AF89" s="52">
        <f t="shared" si="54"/>
        <v>28.76969466184478</v>
      </c>
      <c r="AG89" s="52">
        <f t="shared" si="55"/>
        <v>24.620817304734075</v>
      </c>
      <c r="AH89" s="52">
        <f t="shared" si="56"/>
        <v>22.064651993216582</v>
      </c>
      <c r="AI89" s="53">
        <f t="shared" si="57"/>
        <v>21.118021568056005</v>
      </c>
      <c r="AJ89" s="24"/>
      <c r="BY89"/>
    </row>
    <row r="90" spans="1:77" ht="16.5">
      <c r="A90" s="97">
        <v>48</v>
      </c>
      <c r="B90" s="4">
        <v>-1.758295828826924</v>
      </c>
      <c r="C90" s="11">
        <v>285.9329185673318</v>
      </c>
      <c r="D90" s="4">
        <v>-4.366431478680456</v>
      </c>
      <c r="E90" s="4">
        <f t="shared" si="32"/>
        <v>4.707157112279316</v>
      </c>
      <c r="F90" s="143">
        <f t="shared" si="33"/>
        <v>0.2930493048044873</v>
      </c>
      <c r="G90" s="58">
        <f t="shared" si="59"/>
        <v>47.65548642788863</v>
      </c>
      <c r="H90" s="60">
        <f t="shared" si="60"/>
        <v>0.727738579780076</v>
      </c>
      <c r="I90" s="60">
        <f t="shared" si="61"/>
        <v>0.7845261853798862</v>
      </c>
      <c r="J90" s="41">
        <f t="shared" si="34"/>
        <v>4.707157112279316</v>
      </c>
      <c r="K90" s="18">
        <f t="shared" si="35"/>
        <v>35.92427011402564</v>
      </c>
      <c r="L90" s="18">
        <f t="shared" si="36"/>
        <v>251.5747419902874</v>
      </c>
      <c r="M90" s="15">
        <f t="shared" si="37"/>
        <v>6.433967994772296</v>
      </c>
      <c r="N90" s="18">
        <f t="shared" si="38"/>
        <v>481.84974179504974</v>
      </c>
      <c r="O90" s="18">
        <f t="shared" si="39"/>
        <v>797.5671363741934</v>
      </c>
      <c r="P90" s="11">
        <f t="shared" si="40"/>
        <v>26.47891008916048</v>
      </c>
      <c r="Q90" s="83">
        <f t="shared" si="41"/>
        <v>1599.828768357489</v>
      </c>
      <c r="R90" s="113">
        <f t="shared" si="58"/>
        <v>1.5418503902164214E-05</v>
      </c>
      <c r="S90" s="62">
        <f t="shared" si="42"/>
        <v>0.024666966107714513</v>
      </c>
      <c r="T90" s="24"/>
      <c r="U90" s="54">
        <f t="shared" si="43"/>
        <v>5.600034976781398</v>
      </c>
      <c r="V90" s="55">
        <f t="shared" si="44"/>
        <v>5.098520808406646</v>
      </c>
      <c r="W90" s="55">
        <f t="shared" si="45"/>
        <v>4.707157112279316</v>
      </c>
      <c r="X90" s="55">
        <f t="shared" si="46"/>
        <v>4.455068201380716</v>
      </c>
      <c r="Y90" s="56">
        <f t="shared" si="47"/>
        <v>4.366443430478762</v>
      </c>
      <c r="Z90" s="103">
        <f t="shared" si="48"/>
        <v>813.3179812901957</v>
      </c>
      <c r="AA90" s="103">
        <f t="shared" si="49"/>
        <v>807.16867512508</v>
      </c>
      <c r="AB90" s="103">
        <f t="shared" si="50"/>
        <v>796.6737576679768</v>
      </c>
      <c r="AC90" s="103">
        <f t="shared" si="51"/>
        <v>787.2451963938403</v>
      </c>
      <c r="AD90" s="103">
        <f t="shared" si="52"/>
        <v>783.4300713938744</v>
      </c>
      <c r="AE90" s="51">
        <f t="shared" si="53"/>
        <v>34.52448100595689</v>
      </c>
      <c r="AF90" s="52">
        <f t="shared" si="54"/>
        <v>28.917119600502033</v>
      </c>
      <c r="AG90" s="52">
        <f t="shared" si="55"/>
        <v>24.885107176612667</v>
      </c>
      <c r="AH90" s="52">
        <f t="shared" si="56"/>
        <v>22.447544986152696</v>
      </c>
      <c r="AI90" s="53">
        <f t="shared" si="57"/>
        <v>21.620297676578097</v>
      </c>
      <c r="AJ90" s="24"/>
      <c r="BY90"/>
    </row>
    <row r="91" spans="1:77" ht="16.5">
      <c r="A91" s="97">
        <v>49</v>
      </c>
      <c r="B91" s="4">
        <v>-1.6936315178150032</v>
      </c>
      <c r="C91" s="11">
        <v>284.0837497045378</v>
      </c>
      <c r="D91" s="4">
        <v>-4.421406773320223</v>
      </c>
      <c r="E91" s="4">
        <f t="shared" si="32"/>
        <v>4.734683260081744</v>
      </c>
      <c r="F91" s="143">
        <f t="shared" si="33"/>
        <v>0.28227191963583387</v>
      </c>
      <c r="G91" s="58">
        <f t="shared" si="59"/>
        <v>47.34729161742297</v>
      </c>
      <c r="H91" s="60">
        <f t="shared" si="60"/>
        <v>0.7369011288867039</v>
      </c>
      <c r="I91" s="60">
        <f t="shared" si="61"/>
        <v>0.7891138766802906</v>
      </c>
      <c r="J91" s="41">
        <f t="shared" si="34"/>
        <v>4.734683260081744</v>
      </c>
      <c r="K91" s="18">
        <f t="shared" si="35"/>
        <v>33.330506685107544</v>
      </c>
      <c r="L91" s="18">
        <f t="shared" si="36"/>
        <v>234.80363443393927</v>
      </c>
      <c r="M91" s="15">
        <f t="shared" si="37"/>
        <v>6.5970008813619</v>
      </c>
      <c r="N91" s="18">
        <f t="shared" si="38"/>
        <v>486.54485183101315</v>
      </c>
      <c r="O91" s="18">
        <f t="shared" si="39"/>
        <v>798.6211622908855</v>
      </c>
      <c r="P91" s="11">
        <f t="shared" si="40"/>
        <v>26.732661438720818</v>
      </c>
      <c r="Q91" s="83">
        <f t="shared" si="41"/>
        <v>1586.6298175610284</v>
      </c>
      <c r="R91" s="113">
        <f t="shared" si="58"/>
        <v>1.5418503902164214E-05</v>
      </c>
      <c r="S91" s="62">
        <f t="shared" si="42"/>
        <v>0.024463458033354812</v>
      </c>
      <c r="T91" s="24"/>
      <c r="U91" s="54">
        <f t="shared" si="43"/>
        <v>5.596116751802143</v>
      </c>
      <c r="V91" s="55">
        <f t="shared" si="44"/>
        <v>5.1100663201994525</v>
      </c>
      <c r="W91" s="55">
        <f t="shared" si="45"/>
        <v>4.734683260081744</v>
      </c>
      <c r="X91" s="55">
        <f t="shared" si="46"/>
        <v>4.497762335782666</v>
      </c>
      <c r="Y91" s="56">
        <f t="shared" si="47"/>
        <v>4.421617256671738</v>
      </c>
      <c r="Z91" s="103">
        <f t="shared" si="48"/>
        <v>813.3015365275268</v>
      </c>
      <c r="AA91" s="103">
        <f t="shared" si="49"/>
        <v>807.4021911579838</v>
      </c>
      <c r="AB91" s="103">
        <f t="shared" si="50"/>
        <v>797.5762347170706</v>
      </c>
      <c r="AC91" s="103">
        <f t="shared" si="51"/>
        <v>788.9899658796852</v>
      </c>
      <c r="AD91" s="103">
        <f t="shared" si="52"/>
        <v>785.835883172161</v>
      </c>
      <c r="AE91" s="51">
        <f t="shared" si="53"/>
        <v>34.4787538014895</v>
      </c>
      <c r="AF91" s="52">
        <f t="shared" si="54"/>
        <v>29.040643214829558</v>
      </c>
      <c r="AG91" s="52">
        <f t="shared" si="55"/>
        <v>25.158841877708287</v>
      </c>
      <c r="AH91" s="52">
        <f t="shared" si="56"/>
        <v>22.85157905425892</v>
      </c>
      <c r="AI91" s="53">
        <f t="shared" si="57"/>
        <v>22.133489245317822</v>
      </c>
      <c r="AJ91" s="24"/>
      <c r="BY91"/>
    </row>
    <row r="92" spans="1:77" ht="16.5">
      <c r="A92" s="97">
        <v>50</v>
      </c>
      <c r="B92" s="4">
        <v>-1.6337877315324292</v>
      </c>
      <c r="C92" s="11">
        <v>282.3607771625718</v>
      </c>
      <c r="D92" s="4">
        <v>-4.4784057492794975</v>
      </c>
      <c r="E92" s="4">
        <f t="shared" si="32"/>
        <v>4.767114473860003</v>
      </c>
      <c r="F92" s="143">
        <f t="shared" si="33"/>
        <v>0.27229795525540484</v>
      </c>
      <c r="G92" s="58">
        <f t="shared" si="59"/>
        <v>47.060129527095306</v>
      </c>
      <c r="H92" s="60">
        <f t="shared" si="60"/>
        <v>0.7464009582132496</v>
      </c>
      <c r="I92" s="60">
        <f t="shared" si="61"/>
        <v>0.7945190789766673</v>
      </c>
      <c r="J92" s="41">
        <f t="shared" si="34"/>
        <v>4.767114473860003</v>
      </c>
      <c r="K92" s="18">
        <f t="shared" si="35"/>
        <v>31.016680937276814</v>
      </c>
      <c r="L92" s="18">
        <f t="shared" si="36"/>
        <v>219.83233925213528</v>
      </c>
      <c r="M92" s="15">
        <f t="shared" si="37"/>
        <v>6.768188956653578</v>
      </c>
      <c r="N92" s="18">
        <f t="shared" si="38"/>
        <v>492.095398405867</v>
      </c>
      <c r="O92" s="18">
        <f t="shared" si="39"/>
        <v>799.7462549300076</v>
      </c>
      <c r="P92" s="11">
        <f t="shared" si="40"/>
        <v>27.03842172962509</v>
      </c>
      <c r="Q92" s="83">
        <f t="shared" si="41"/>
        <v>1576.4972842115653</v>
      </c>
      <c r="R92" s="113">
        <f t="shared" si="58"/>
        <v>1.5418503902164214E-05</v>
      </c>
      <c r="S92" s="62">
        <f t="shared" si="42"/>
        <v>0.024307229528367304</v>
      </c>
      <c r="T92" s="24"/>
      <c r="U92" s="54">
        <f t="shared" si="43"/>
        <v>5.5987418323663505</v>
      </c>
      <c r="V92" s="55">
        <f t="shared" si="44"/>
        <v>5.127442675496143</v>
      </c>
      <c r="W92" s="55">
        <f t="shared" si="45"/>
        <v>4.767114473860003</v>
      </c>
      <c r="X92" s="55">
        <f t="shared" si="46"/>
        <v>4.5442321853805385</v>
      </c>
      <c r="Y92" s="56">
        <f t="shared" si="47"/>
        <v>4.479359958050658</v>
      </c>
      <c r="Z92" s="103">
        <f t="shared" si="48"/>
        <v>813.3126088355007</v>
      </c>
      <c r="AA92" s="103">
        <f t="shared" si="49"/>
        <v>807.7454459639135</v>
      </c>
      <c r="AB92" s="103">
        <f t="shared" si="50"/>
        <v>798.6075318563236</v>
      </c>
      <c r="AC92" s="103">
        <f t="shared" si="51"/>
        <v>790.8203513110858</v>
      </c>
      <c r="AD92" s="103">
        <f t="shared" si="52"/>
        <v>788.2453366832148</v>
      </c>
      <c r="AE92" s="51">
        <f t="shared" si="53"/>
        <v>34.509386169783</v>
      </c>
      <c r="AF92" s="52">
        <f t="shared" si="54"/>
        <v>29.227044510994624</v>
      </c>
      <c r="AG92" s="52">
        <f t="shared" si="55"/>
        <v>25.483268119893708</v>
      </c>
      <c r="AH92" s="52">
        <f t="shared" si="56"/>
        <v>23.295420662352484</v>
      </c>
      <c r="AI92" s="53">
        <f t="shared" si="57"/>
        <v>22.676989185101625</v>
      </c>
      <c r="AJ92" s="24"/>
      <c r="BY92"/>
    </row>
    <row r="93" spans="1:77" ht="16.5">
      <c r="A93" s="97">
        <v>51</v>
      </c>
      <c r="B93" s="4">
        <v>-1.5752328133843463</v>
      </c>
      <c r="C93" s="11">
        <v>279.8918807171123</v>
      </c>
      <c r="D93" s="4">
        <v>-4.534937911501244</v>
      </c>
      <c r="E93" s="4">
        <f t="shared" si="32"/>
        <v>4.800731223213191</v>
      </c>
      <c r="F93" s="143">
        <f t="shared" si="33"/>
        <v>0.2625388022307244</v>
      </c>
      <c r="G93" s="58">
        <f t="shared" si="59"/>
        <v>46.64864678618538</v>
      </c>
      <c r="H93" s="60">
        <f t="shared" si="60"/>
        <v>0.7558229852502073</v>
      </c>
      <c r="I93" s="60">
        <f t="shared" si="61"/>
        <v>0.8001218705355317</v>
      </c>
      <c r="J93" s="41">
        <f t="shared" si="34"/>
        <v>4.800731223213191</v>
      </c>
      <c r="K93" s="18">
        <f t="shared" si="35"/>
        <v>28.83324759822287</v>
      </c>
      <c r="L93" s="18">
        <f t="shared" si="36"/>
        <v>205.57053878947218</v>
      </c>
      <c r="M93" s="15">
        <f t="shared" si="37"/>
        <v>6.94014091421363</v>
      </c>
      <c r="N93" s="18">
        <f t="shared" si="38"/>
        <v>497.87016144814913</v>
      </c>
      <c r="O93" s="18">
        <f t="shared" si="39"/>
        <v>800.8407087427687</v>
      </c>
      <c r="P93" s="11">
        <f t="shared" si="40"/>
        <v>27.35009632536694</v>
      </c>
      <c r="Q93" s="83">
        <f t="shared" si="41"/>
        <v>1567.4048938181934</v>
      </c>
      <c r="R93" s="113">
        <f t="shared" si="58"/>
        <v>1.5418503902164214E-05</v>
      </c>
      <c r="S93" s="62">
        <f t="shared" si="42"/>
        <v>0.0241670384716071</v>
      </c>
      <c r="T93" s="24"/>
      <c r="U93" s="54">
        <f t="shared" si="43"/>
        <v>5.600531595466838</v>
      </c>
      <c r="V93" s="55">
        <f t="shared" si="44"/>
        <v>5.145335868444909</v>
      </c>
      <c r="W93" s="55">
        <f t="shared" si="45"/>
        <v>4.800731223213191</v>
      </c>
      <c r="X93" s="55">
        <f t="shared" si="46"/>
        <v>4.591685026992511</v>
      </c>
      <c r="Y93" s="56">
        <f t="shared" si="47"/>
        <v>4.536974159924795</v>
      </c>
      <c r="Z93" s="103">
        <f t="shared" si="48"/>
        <v>813.3200301607831</v>
      </c>
      <c r="AA93" s="103">
        <f t="shared" si="49"/>
        <v>808.0886241160613</v>
      </c>
      <c r="AB93" s="103">
        <f t="shared" si="50"/>
        <v>799.640022877307</v>
      </c>
      <c r="AC93" s="103">
        <f t="shared" si="51"/>
        <v>792.6156857368104</v>
      </c>
      <c r="AD93" s="103">
        <f t="shared" si="52"/>
        <v>790.5391808228816</v>
      </c>
      <c r="AE93" s="51">
        <f t="shared" si="53"/>
        <v>34.530278895466445</v>
      </c>
      <c r="AF93" s="52">
        <f t="shared" si="54"/>
        <v>29.41961092511965</v>
      </c>
      <c r="AG93" s="52">
        <f t="shared" si="55"/>
        <v>25.821738190265688</v>
      </c>
      <c r="AH93" s="52">
        <f t="shared" si="56"/>
        <v>23.75303559972968</v>
      </c>
      <c r="AI93" s="53">
        <f t="shared" si="57"/>
        <v>23.225818016253214</v>
      </c>
      <c r="AJ93" s="24"/>
      <c r="BY93"/>
    </row>
    <row r="94" spans="1:77" ht="16.5">
      <c r="A94" s="97">
        <v>52</v>
      </c>
      <c r="B94" s="4">
        <v>-1.5187302671408105</v>
      </c>
      <c r="C94" s="11">
        <v>276.7421270857516</v>
      </c>
      <c r="D94" s="4">
        <v>-4.593918042400978</v>
      </c>
      <c r="E94" s="4">
        <f t="shared" si="32"/>
        <v>4.838452707697662</v>
      </c>
      <c r="F94" s="143">
        <f t="shared" si="33"/>
        <v>0.2531217111901351</v>
      </c>
      <c r="G94" s="58">
        <f t="shared" si="59"/>
        <v>46.12368784762526</v>
      </c>
      <c r="H94" s="60">
        <f t="shared" si="60"/>
        <v>0.7656530070668297</v>
      </c>
      <c r="I94" s="60">
        <f t="shared" si="61"/>
        <v>0.806408784616277</v>
      </c>
      <c r="J94" s="41">
        <f t="shared" si="34"/>
        <v>4.838452707697662</v>
      </c>
      <c r="K94" s="18">
        <f t="shared" si="35"/>
        <v>26.801886140812844</v>
      </c>
      <c r="L94" s="18">
        <f t="shared" si="36"/>
        <v>192.169397712464</v>
      </c>
      <c r="M94" s="15">
        <f t="shared" si="37"/>
        <v>7.1218378838102145</v>
      </c>
      <c r="N94" s="18">
        <f t="shared" si="38"/>
        <v>504.37569883361994</v>
      </c>
      <c r="O94" s="18">
        <f t="shared" si="39"/>
        <v>801.9733926976417</v>
      </c>
      <c r="P94" s="11">
        <f t="shared" si="40"/>
        <v>27.69849081201975</v>
      </c>
      <c r="Q94" s="83">
        <f t="shared" si="41"/>
        <v>1560.1407040803683</v>
      </c>
      <c r="R94" s="113">
        <f t="shared" si="58"/>
        <v>1.5418503902164214E-05</v>
      </c>
      <c r="S94" s="62">
        <f t="shared" si="42"/>
        <v>0.024055035533788384</v>
      </c>
      <c r="T94" s="24"/>
      <c r="U94" s="54">
        <f t="shared" si="43"/>
        <v>5.604656079585454</v>
      </c>
      <c r="V94" s="55">
        <f t="shared" si="44"/>
        <v>5.166795300695202</v>
      </c>
      <c r="W94" s="55">
        <f t="shared" si="45"/>
        <v>4.838452707697662</v>
      </c>
      <c r="X94" s="55">
        <f t="shared" si="46"/>
        <v>4.642921768289514</v>
      </c>
      <c r="Y94" s="56">
        <f t="shared" si="47"/>
        <v>4.597180386364603</v>
      </c>
      <c r="Z94" s="103">
        <f t="shared" si="48"/>
        <v>813.3367382788558</v>
      </c>
      <c r="AA94" s="103">
        <f t="shared" si="49"/>
        <v>808.4864409051495</v>
      </c>
      <c r="AB94" s="103">
        <f t="shared" si="50"/>
        <v>800.754382415504</v>
      </c>
      <c r="AC94" s="103">
        <f t="shared" si="51"/>
        <v>794.4706152266939</v>
      </c>
      <c r="AD94" s="103">
        <f t="shared" si="52"/>
        <v>792.8187866620046</v>
      </c>
      <c r="AE94" s="51">
        <f t="shared" si="53"/>
        <v>34.57844988812071</v>
      </c>
      <c r="AF94" s="52">
        <f t="shared" si="54"/>
        <v>29.651387967340604</v>
      </c>
      <c r="AG94" s="52">
        <f t="shared" si="55"/>
        <v>26.20418409822084</v>
      </c>
      <c r="AH94" s="52">
        <f t="shared" si="56"/>
        <v>24.252115358491707</v>
      </c>
      <c r="AI94" s="53">
        <f t="shared" si="57"/>
        <v>23.806316747924875</v>
      </c>
      <c r="AJ94" s="24"/>
      <c r="BY94"/>
    </row>
    <row r="95" spans="1:77" ht="16.5">
      <c r="A95" s="97">
        <v>53</v>
      </c>
      <c r="B95" s="4">
        <v>-1.4645137627007347</v>
      </c>
      <c r="C95" s="11">
        <v>272.98323406389613</v>
      </c>
      <c r="D95" s="4">
        <v>-4.654270873718812</v>
      </c>
      <c r="E95" s="4">
        <f t="shared" si="32"/>
        <v>4.879245630944105</v>
      </c>
      <c r="F95" s="143">
        <f t="shared" si="33"/>
        <v>0.24408562711678913</v>
      </c>
      <c r="G95" s="58">
        <f t="shared" si="59"/>
        <v>45.49720567731602</v>
      </c>
      <c r="H95" s="60">
        <f t="shared" si="60"/>
        <v>0.7757118122864688</v>
      </c>
      <c r="I95" s="60">
        <f t="shared" si="61"/>
        <v>0.8132076051573508</v>
      </c>
      <c r="J95" s="41">
        <f t="shared" si="34"/>
        <v>4.879245630944105</v>
      </c>
      <c r="K95" s="18">
        <f t="shared" si="35"/>
        <v>24.922463929576914</v>
      </c>
      <c r="L95" s="18">
        <f t="shared" si="36"/>
        <v>179.64301546368625</v>
      </c>
      <c r="M95" s="15">
        <f t="shared" si="37"/>
        <v>7.310194092059033</v>
      </c>
      <c r="N95" s="18">
        <f t="shared" si="38"/>
        <v>511.4412491664897</v>
      </c>
      <c r="O95" s="18">
        <f t="shared" si="39"/>
        <v>803.1075456826061</v>
      </c>
      <c r="P95" s="11">
        <f t="shared" si="40"/>
        <v>28.07495689951448</v>
      </c>
      <c r="Q95" s="83">
        <f t="shared" si="41"/>
        <v>1554.4994252339325</v>
      </c>
      <c r="R95" s="113">
        <f t="shared" si="58"/>
        <v>1.5418503902164214E-05</v>
      </c>
      <c r="S95" s="62">
        <f t="shared" si="42"/>
        <v>0.023968055453881417</v>
      </c>
      <c r="T95" s="24"/>
      <c r="U95" s="54">
        <f t="shared" si="43"/>
        <v>5.610756073938423</v>
      </c>
      <c r="V95" s="55">
        <f t="shared" si="44"/>
        <v>5.1910977092508945</v>
      </c>
      <c r="W95" s="55">
        <f t="shared" si="45"/>
        <v>4.879245630944105</v>
      </c>
      <c r="X95" s="55">
        <f t="shared" si="46"/>
        <v>4.696723455934856</v>
      </c>
      <c r="Y95" s="56">
        <f t="shared" si="47"/>
        <v>4.658756841724456</v>
      </c>
      <c r="Z95" s="103">
        <f t="shared" si="48"/>
        <v>813.3604412110527</v>
      </c>
      <c r="AA95" s="103">
        <f t="shared" si="49"/>
        <v>808.918849164764</v>
      </c>
      <c r="AB95" s="103">
        <f t="shared" si="50"/>
        <v>801.9069192012479</v>
      </c>
      <c r="AC95" s="103">
        <f t="shared" si="51"/>
        <v>796.3251561692674</v>
      </c>
      <c r="AD95" s="103">
        <f t="shared" si="52"/>
        <v>795.0263626666984</v>
      </c>
      <c r="AE95" s="51">
        <f t="shared" si="53"/>
        <v>34.64975476963893</v>
      </c>
      <c r="AF95" s="52">
        <f t="shared" si="54"/>
        <v>29.91496524675679</v>
      </c>
      <c r="AG95" s="52">
        <f t="shared" si="55"/>
        <v>26.620921206517444</v>
      </c>
      <c r="AH95" s="52">
        <f t="shared" si="56"/>
        <v>24.781738965690764</v>
      </c>
      <c r="AI95" s="53">
        <f t="shared" si="57"/>
        <v>24.407404308968456</v>
      </c>
      <c r="AJ95" s="24"/>
      <c r="BY95"/>
    </row>
    <row r="96" spans="1:77" ht="16.5">
      <c r="A96" s="97">
        <v>54</v>
      </c>
      <c r="B96" s="4">
        <v>-1.4138085455450984</v>
      </c>
      <c r="C96" s="11">
        <v>268.73551451884225</v>
      </c>
      <c r="D96" s="4">
        <v>-4.719002848084695</v>
      </c>
      <c r="E96" s="4">
        <f t="shared" si="32"/>
        <v>4.926240197522631</v>
      </c>
      <c r="F96" s="143">
        <f t="shared" si="33"/>
        <v>0.2356347575908497</v>
      </c>
      <c r="G96" s="58">
        <f t="shared" si="59"/>
        <v>44.789252419807035</v>
      </c>
      <c r="H96" s="60">
        <f t="shared" si="60"/>
        <v>0.7865004746807824</v>
      </c>
      <c r="I96" s="60">
        <f t="shared" si="61"/>
        <v>0.8210400329204385</v>
      </c>
      <c r="J96" s="41">
        <f t="shared" si="34"/>
        <v>4.926240197522631</v>
      </c>
      <c r="K96" s="18">
        <f t="shared" si="35"/>
        <v>23.22657997097614</v>
      </c>
      <c r="L96" s="18">
        <f t="shared" si="36"/>
        <v>168.2145369958075</v>
      </c>
      <c r="M96" s="15">
        <f t="shared" si="37"/>
        <v>7.514949674316965</v>
      </c>
      <c r="N96" s="18">
        <f t="shared" si="38"/>
        <v>519.6196683142831</v>
      </c>
      <c r="O96" s="18">
        <f t="shared" si="39"/>
        <v>804.3022135717067</v>
      </c>
      <c r="P96" s="11">
        <f t="shared" si="40"/>
        <v>28.514105652207956</v>
      </c>
      <c r="Q96" s="83">
        <f t="shared" si="41"/>
        <v>1551.3920541792984</v>
      </c>
      <c r="R96" s="113">
        <f t="shared" si="58"/>
        <v>1.5418503902164214E-05</v>
      </c>
      <c r="S96" s="62">
        <f t="shared" si="42"/>
        <v>0.02392014444115007</v>
      </c>
      <c r="T96" s="24"/>
      <c r="U96" s="54">
        <f t="shared" si="43"/>
        <v>5.622517973640735</v>
      </c>
      <c r="V96" s="55">
        <f t="shared" si="44"/>
        <v>5.221633966365287</v>
      </c>
      <c r="W96" s="55">
        <f t="shared" si="45"/>
        <v>4.926240197522631</v>
      </c>
      <c r="X96" s="55">
        <f t="shared" si="46"/>
        <v>4.756033218857653</v>
      </c>
      <c r="Y96" s="56">
        <f t="shared" si="47"/>
        <v>4.7245623886523855</v>
      </c>
      <c r="Z96" s="103">
        <f t="shared" si="48"/>
        <v>813.4027500706796</v>
      </c>
      <c r="AA96" s="103">
        <f t="shared" si="49"/>
        <v>809.4349174687868</v>
      </c>
      <c r="AB96" s="103">
        <f t="shared" si="50"/>
        <v>803.1670456282519</v>
      </c>
      <c r="AC96" s="103">
        <f t="shared" si="51"/>
        <v>798.259044650655</v>
      </c>
      <c r="AD96" s="103">
        <f t="shared" si="52"/>
        <v>797.2473100401604</v>
      </c>
      <c r="AE96" s="51">
        <f t="shared" si="53"/>
        <v>34.7874502451325</v>
      </c>
      <c r="AF96" s="52">
        <f t="shared" si="54"/>
        <v>30.247800547310362</v>
      </c>
      <c r="AG96" s="52">
        <f t="shared" si="55"/>
        <v>27.105072400228774</v>
      </c>
      <c r="AH96" s="52">
        <f t="shared" si="56"/>
        <v>25.372183835498273</v>
      </c>
      <c r="AI96" s="53">
        <f t="shared" si="57"/>
        <v>25.058021232869866</v>
      </c>
      <c r="AJ96" s="24"/>
      <c r="BY96"/>
    </row>
    <row r="97" spans="1:77" ht="16.5">
      <c r="A97" s="97">
        <v>55</v>
      </c>
      <c r="B97" s="4">
        <v>-1.360725856349891</v>
      </c>
      <c r="C97" s="11">
        <v>264.45892699307853</v>
      </c>
      <c r="D97" s="4">
        <v>-4.7850106089258855</v>
      </c>
      <c r="E97" s="4">
        <f t="shared" si="32"/>
        <v>4.9747262621849275</v>
      </c>
      <c r="F97" s="143">
        <f t="shared" si="33"/>
        <v>0.2267876427249818</v>
      </c>
      <c r="G97" s="58">
        <f t="shared" si="59"/>
        <v>44.07648783217976</v>
      </c>
      <c r="H97" s="60">
        <f t="shared" si="60"/>
        <v>0.7975017681543143</v>
      </c>
      <c r="I97" s="60">
        <f t="shared" si="61"/>
        <v>0.829121043697488</v>
      </c>
      <c r="J97" s="41">
        <f t="shared" si="34"/>
        <v>4.9747262621849275</v>
      </c>
      <c r="K97" s="18">
        <f t="shared" si="35"/>
        <v>21.515197450580196</v>
      </c>
      <c r="L97" s="18">
        <f t="shared" si="36"/>
        <v>156.69363434576695</v>
      </c>
      <c r="M97" s="15">
        <f t="shared" si="37"/>
        <v>7.7266529806631095</v>
      </c>
      <c r="N97" s="18">
        <f t="shared" si="38"/>
        <v>528.1007008478254</v>
      </c>
      <c r="O97" s="18">
        <f t="shared" si="39"/>
        <v>805.454343158985</v>
      </c>
      <c r="P97" s="11">
        <f t="shared" si="40"/>
        <v>28.973556552392505</v>
      </c>
      <c r="Q97" s="83">
        <f t="shared" si="41"/>
        <v>1548.464085336213</v>
      </c>
      <c r="R97" s="113">
        <f t="shared" si="58"/>
        <v>1.5418503902164214E-05</v>
      </c>
      <c r="S97" s="62">
        <f t="shared" si="42"/>
        <v>0.02387499954211754</v>
      </c>
      <c r="T97" s="24"/>
      <c r="U97" s="54">
        <f t="shared" si="43"/>
        <v>5.6357753241807975</v>
      </c>
      <c r="V97" s="55">
        <f t="shared" si="44"/>
        <v>5.253705838748124</v>
      </c>
      <c r="W97" s="55">
        <f t="shared" si="45"/>
        <v>4.9747262621849275</v>
      </c>
      <c r="X97" s="55">
        <f t="shared" si="46"/>
        <v>4.816782384058266</v>
      </c>
      <c r="Y97" s="56">
        <f t="shared" si="47"/>
        <v>4.79185752033603</v>
      </c>
      <c r="Z97" s="103">
        <f t="shared" si="48"/>
        <v>813.4450795185434</v>
      </c>
      <c r="AA97" s="103">
        <f t="shared" si="49"/>
        <v>809.9442723749979</v>
      </c>
      <c r="AB97" s="103">
        <f t="shared" si="50"/>
        <v>804.3913625163614</v>
      </c>
      <c r="AC97" s="103">
        <f t="shared" si="51"/>
        <v>800.119913692522</v>
      </c>
      <c r="AD97" s="103">
        <f t="shared" si="52"/>
        <v>799.3710876925005</v>
      </c>
      <c r="AE97" s="51">
        <f t="shared" si="53"/>
        <v>34.942979134252425</v>
      </c>
      <c r="AF97" s="52">
        <f t="shared" si="54"/>
        <v>30.599348944488078</v>
      </c>
      <c r="AG97" s="52">
        <f t="shared" si="55"/>
        <v>27.60914380886843</v>
      </c>
      <c r="AH97" s="52">
        <f t="shared" si="56"/>
        <v>25.98413351734995</v>
      </c>
      <c r="AI97" s="53">
        <f t="shared" si="57"/>
        <v>25.732177357003675</v>
      </c>
      <c r="AJ97" s="24"/>
      <c r="BY97"/>
    </row>
    <row r="98" spans="1:77" ht="16.5">
      <c r="A98" s="97">
        <v>56</v>
      </c>
      <c r="B98" s="4">
        <v>-1.313185356620517</v>
      </c>
      <c r="C98" s="11">
        <v>258.2160205655852</v>
      </c>
      <c r="D98" s="4">
        <v>-4.858146156936076</v>
      </c>
      <c r="E98" s="4">
        <f t="shared" si="32"/>
        <v>5.032498371882034</v>
      </c>
      <c r="F98" s="143">
        <f t="shared" si="33"/>
        <v>0.21886422610341952</v>
      </c>
      <c r="G98" s="58">
        <f t="shared" si="59"/>
        <v>43.03600342759753</v>
      </c>
      <c r="H98" s="60">
        <f t="shared" si="60"/>
        <v>0.8096910261560126</v>
      </c>
      <c r="I98" s="60">
        <f t="shared" si="61"/>
        <v>0.8387497286470056</v>
      </c>
      <c r="J98" s="41">
        <f t="shared" si="34"/>
        <v>5.032498371882034</v>
      </c>
      <c r="K98" s="18">
        <f t="shared" si="35"/>
        <v>20.038080824334678</v>
      </c>
      <c r="L98" s="18">
        <f t="shared" si="36"/>
        <v>146.37784585842914</v>
      </c>
      <c r="M98" s="15">
        <f t="shared" si="37"/>
        <v>7.964651000999821</v>
      </c>
      <c r="N98" s="18">
        <f t="shared" si="38"/>
        <v>538.2625291828527</v>
      </c>
      <c r="O98" s="18">
        <f t="shared" si="39"/>
        <v>806.679333076981</v>
      </c>
      <c r="P98" s="11">
        <f t="shared" si="40"/>
        <v>29.51625134237664</v>
      </c>
      <c r="Q98" s="83">
        <f t="shared" si="41"/>
        <v>1548.838691285974</v>
      </c>
      <c r="R98" s="113">
        <f t="shared" si="58"/>
        <v>1.5418503902164214E-05</v>
      </c>
      <c r="S98" s="62">
        <f t="shared" si="42"/>
        <v>0.023880775405415704</v>
      </c>
      <c r="T98" s="24"/>
      <c r="U98" s="54">
        <f t="shared" si="43"/>
        <v>5.653687030163309</v>
      </c>
      <c r="V98" s="55">
        <f t="shared" si="44"/>
        <v>5.293589585847478</v>
      </c>
      <c r="W98" s="55">
        <f t="shared" si="45"/>
        <v>5.032498371882034</v>
      </c>
      <c r="X98" s="55">
        <f t="shared" si="46"/>
        <v>4.886309907675134</v>
      </c>
      <c r="Y98" s="56">
        <f t="shared" si="47"/>
        <v>4.865392549007678</v>
      </c>
      <c r="Z98" s="103">
        <f t="shared" si="48"/>
        <v>813.4932521482698</v>
      </c>
      <c r="AA98" s="103">
        <f t="shared" si="49"/>
        <v>810.5310369889721</v>
      </c>
      <c r="AB98" s="103">
        <f t="shared" si="50"/>
        <v>805.7497673050865</v>
      </c>
      <c r="AC98" s="103">
        <f t="shared" si="51"/>
        <v>802.1009649362453</v>
      </c>
      <c r="AD98" s="103">
        <f t="shared" si="52"/>
        <v>801.5216440063313</v>
      </c>
      <c r="AE98" s="51">
        <f t="shared" si="53"/>
        <v>35.1536599277414</v>
      </c>
      <c r="AF98" s="52">
        <f t="shared" si="54"/>
        <v>31.039348702920616</v>
      </c>
      <c r="AG98" s="52">
        <f t="shared" si="55"/>
        <v>28.215794090644465</v>
      </c>
      <c r="AH98" s="52">
        <f t="shared" si="56"/>
        <v>26.693421862026234</v>
      </c>
      <c r="AI98" s="53">
        <f t="shared" si="57"/>
        <v>26.4790321285505</v>
      </c>
      <c r="AJ98" s="24"/>
      <c r="BY98"/>
    </row>
    <row r="99" spans="1:77" ht="16.5">
      <c r="A99" s="97">
        <v>57</v>
      </c>
      <c r="B99" s="4">
        <v>-1.2635106335394646</v>
      </c>
      <c r="C99" s="11">
        <v>252.0404953984403</v>
      </c>
      <c r="D99" s="4">
        <v>-4.933300770021987</v>
      </c>
      <c r="E99" s="4">
        <f t="shared" si="32"/>
        <v>5.092535282996754</v>
      </c>
      <c r="F99" s="143">
        <f t="shared" si="33"/>
        <v>0.21058510558991075</v>
      </c>
      <c r="G99" s="58">
        <f t="shared" si="59"/>
        <v>42.00674923307339</v>
      </c>
      <c r="H99" s="60">
        <f t="shared" si="60"/>
        <v>0.8222167950036644</v>
      </c>
      <c r="I99" s="60">
        <f t="shared" si="61"/>
        <v>0.848755880499459</v>
      </c>
      <c r="J99" s="41">
        <f t="shared" si="34"/>
        <v>5.092535282996754</v>
      </c>
      <c r="K99" s="18">
        <f t="shared" si="35"/>
        <v>18.550766714970674</v>
      </c>
      <c r="L99" s="18">
        <f t="shared" si="36"/>
        <v>136.02945624298687</v>
      </c>
      <c r="M99" s="15">
        <f t="shared" si="37"/>
        <v>8.212980387258483</v>
      </c>
      <c r="N99" s="18">
        <f t="shared" si="38"/>
        <v>548.8871256053093</v>
      </c>
      <c r="O99" s="18">
        <f t="shared" si="39"/>
        <v>807.8414881218863</v>
      </c>
      <c r="P99" s="11">
        <f t="shared" si="40"/>
        <v>30.091861938873176</v>
      </c>
      <c r="Q99" s="83">
        <f t="shared" si="41"/>
        <v>1549.6136790112846</v>
      </c>
      <c r="R99" s="113">
        <f t="shared" si="58"/>
        <v>1.5418503902164214E-05</v>
      </c>
      <c r="S99" s="62">
        <f t="shared" si="42"/>
        <v>0.023892724556682534</v>
      </c>
      <c r="T99" s="24"/>
      <c r="U99" s="54">
        <f t="shared" si="43"/>
        <v>5.674683602990425</v>
      </c>
      <c r="V99" s="55">
        <f t="shared" si="44"/>
        <v>5.336141024658787</v>
      </c>
      <c r="W99" s="55">
        <f t="shared" si="45"/>
        <v>5.092535282996754</v>
      </c>
      <c r="X99" s="55">
        <f t="shared" si="46"/>
        <v>4.957880365096491</v>
      </c>
      <c r="Y99" s="56">
        <f t="shared" si="47"/>
        <v>4.94109171673366</v>
      </c>
      <c r="Z99" s="103">
        <f t="shared" si="48"/>
        <v>813.5365292369587</v>
      </c>
      <c r="AA99" s="103">
        <f t="shared" si="49"/>
        <v>811.1000637119005</v>
      </c>
      <c r="AB99" s="103">
        <f t="shared" si="50"/>
        <v>807.04590236334</v>
      </c>
      <c r="AC99" s="103">
        <f t="shared" si="51"/>
        <v>803.974710310941</v>
      </c>
      <c r="AD99" s="103">
        <f t="shared" si="52"/>
        <v>803.5502349862908</v>
      </c>
      <c r="AE99" s="51">
        <f t="shared" si="53"/>
        <v>35.40142918337883</v>
      </c>
      <c r="AF99" s="52">
        <f t="shared" si="54"/>
        <v>31.51222942313072</v>
      </c>
      <c r="AG99" s="52">
        <f t="shared" si="55"/>
        <v>28.853184636110516</v>
      </c>
      <c r="AH99" s="52">
        <f t="shared" si="56"/>
        <v>27.43348593001016</v>
      </c>
      <c r="AI99" s="53">
        <f t="shared" si="57"/>
        <v>27.25898052173564</v>
      </c>
      <c r="AJ99" s="24"/>
      <c r="BY99"/>
    </row>
    <row r="100" spans="1:77" ht="16.5">
      <c r="A100" s="97">
        <v>58</v>
      </c>
      <c r="B100" s="4">
        <v>-1.214001599416605</v>
      </c>
      <c r="C100" s="11">
        <v>244.77978010504086</v>
      </c>
      <c r="D100" s="4">
        <v>-5.013497119819048</v>
      </c>
      <c r="E100" s="4">
        <f t="shared" si="32"/>
        <v>5.1583866909936065</v>
      </c>
      <c r="F100" s="143">
        <f t="shared" si="33"/>
        <v>0.20233359990276747</v>
      </c>
      <c r="G100" s="58">
        <f t="shared" si="59"/>
        <v>40.796630017506814</v>
      </c>
      <c r="H100" s="60">
        <f t="shared" si="60"/>
        <v>0.8355828533031748</v>
      </c>
      <c r="I100" s="60">
        <f t="shared" si="61"/>
        <v>0.8597311151656011</v>
      </c>
      <c r="J100" s="41">
        <f t="shared" si="34"/>
        <v>5.1583866909936065</v>
      </c>
      <c r="K100" s="18">
        <f t="shared" si="35"/>
        <v>17.125473155221197</v>
      </c>
      <c r="L100" s="18">
        <f t="shared" si="36"/>
        <v>125.94381760129406</v>
      </c>
      <c r="M100" s="15">
        <f t="shared" si="37"/>
        <v>8.482173220037959</v>
      </c>
      <c r="N100" s="18">
        <f t="shared" si="38"/>
        <v>560.6152809958484</v>
      </c>
      <c r="O100" s="18">
        <f t="shared" si="39"/>
        <v>808.9751579655334</v>
      </c>
      <c r="P100" s="11">
        <f t="shared" si="40"/>
        <v>30.728417571056678</v>
      </c>
      <c r="Q100" s="83">
        <f t="shared" si="41"/>
        <v>1551.8703205089917</v>
      </c>
      <c r="R100" s="113">
        <f t="shared" si="58"/>
        <v>1.5418503902164214E-05</v>
      </c>
      <c r="S100" s="62">
        <f t="shared" si="42"/>
        <v>0.02392751859242072</v>
      </c>
      <c r="T100" s="24"/>
      <c r="U100" s="54">
        <f t="shared" si="43"/>
        <v>5.699288953341561</v>
      </c>
      <c r="V100" s="55">
        <f t="shared" si="44"/>
        <v>5.383823602085504</v>
      </c>
      <c r="W100" s="55">
        <f t="shared" si="45"/>
        <v>5.1583866909936065</v>
      </c>
      <c r="X100" s="55">
        <f t="shared" si="46"/>
        <v>5.035085361741373</v>
      </c>
      <c r="Y100" s="56">
        <f t="shared" si="47"/>
        <v>5.021449055499797</v>
      </c>
      <c r="Z100" s="103">
        <f t="shared" si="48"/>
        <v>813.5691310392938</v>
      </c>
      <c r="AA100" s="103">
        <f t="shared" si="49"/>
        <v>811.6678661456565</v>
      </c>
      <c r="AB100" s="103">
        <f t="shared" si="50"/>
        <v>808.3323489774796</v>
      </c>
      <c r="AC100" s="103">
        <f t="shared" si="51"/>
        <v>805.808044115792</v>
      </c>
      <c r="AD100" s="103">
        <f t="shared" si="52"/>
        <v>805.498399549446</v>
      </c>
      <c r="AE100" s="51">
        <f t="shared" si="53"/>
        <v>35.69288753047203</v>
      </c>
      <c r="AF100" s="52">
        <f t="shared" si="54"/>
        <v>32.04636607703109</v>
      </c>
      <c r="AG100" s="52">
        <f t="shared" si="55"/>
        <v>29.560461077697997</v>
      </c>
      <c r="AH100" s="52">
        <f t="shared" si="56"/>
        <v>28.24311303093682</v>
      </c>
      <c r="AI100" s="53">
        <f t="shared" si="57"/>
        <v>28.099260139145468</v>
      </c>
      <c r="AJ100" s="24"/>
      <c r="BY100"/>
    </row>
    <row r="101" spans="1:77" ht="16.5">
      <c r="A101" s="97">
        <v>59</v>
      </c>
      <c r="B101" s="4">
        <v>-1.1681423880828756</v>
      </c>
      <c r="C101" s="11">
        <v>236.70694480643547</v>
      </c>
      <c r="D101" s="4">
        <v>-5.100489232949414</v>
      </c>
      <c r="E101" s="4">
        <f t="shared" si="32"/>
        <v>5.232546899385505</v>
      </c>
      <c r="F101" s="143">
        <f t="shared" si="33"/>
        <v>0.19469039801381258</v>
      </c>
      <c r="G101" s="58">
        <f t="shared" si="59"/>
        <v>39.45115746773924</v>
      </c>
      <c r="H101" s="60">
        <f t="shared" si="60"/>
        <v>0.8500815388249024</v>
      </c>
      <c r="I101" s="60">
        <f t="shared" si="61"/>
        <v>0.8720911498975842</v>
      </c>
      <c r="J101" s="41">
        <f t="shared" si="34"/>
        <v>5.232546899385505</v>
      </c>
      <c r="K101" s="18">
        <f t="shared" si="35"/>
        <v>15.856072693854683</v>
      </c>
      <c r="L101" s="18">
        <f t="shared" si="36"/>
        <v>116.76763729083235</v>
      </c>
      <c r="M101" s="15">
        <f t="shared" si="37"/>
        <v>8.779085282244292</v>
      </c>
      <c r="N101" s="18">
        <f t="shared" si="38"/>
        <v>573.9154416181368</v>
      </c>
      <c r="O101" s="18">
        <f t="shared" si="39"/>
        <v>810.0791209442424</v>
      </c>
      <c r="P101" s="11">
        <f t="shared" si="40"/>
        <v>31.458906420835966</v>
      </c>
      <c r="Q101" s="83">
        <f t="shared" si="41"/>
        <v>1556.8562642501465</v>
      </c>
      <c r="R101" s="113">
        <f t="shared" si="58"/>
        <v>1.5418503902164214E-05</v>
      </c>
      <c r="S101" s="62">
        <f t="shared" si="42"/>
        <v>0.024004394385449684</v>
      </c>
      <c r="T101" s="24"/>
      <c r="U101" s="54">
        <f t="shared" si="43"/>
        <v>5.731897446037702</v>
      </c>
      <c r="V101" s="55">
        <f t="shared" si="44"/>
        <v>5.439995426674311</v>
      </c>
      <c r="W101" s="55">
        <f t="shared" si="45"/>
        <v>5.232546899385505</v>
      </c>
      <c r="X101" s="55">
        <f t="shared" si="46"/>
        <v>5.119828001797313</v>
      </c>
      <c r="Y101" s="56">
        <f t="shared" si="47"/>
        <v>5.108113681526128</v>
      </c>
      <c r="Z101" s="103">
        <f t="shared" si="48"/>
        <v>813.5822305104512</v>
      </c>
      <c r="AA101" s="103">
        <f t="shared" si="49"/>
        <v>812.2421461491107</v>
      </c>
      <c r="AB101" s="103">
        <f t="shared" si="50"/>
        <v>809.6119884413274</v>
      </c>
      <c r="AC101" s="103">
        <f t="shared" si="51"/>
        <v>807.5962364873867</v>
      </c>
      <c r="AD101" s="103">
        <f t="shared" si="52"/>
        <v>807.3630031329358</v>
      </c>
      <c r="AE101" s="51">
        <f t="shared" si="53"/>
        <v>36.080981085412624</v>
      </c>
      <c r="AF101" s="52">
        <f t="shared" si="54"/>
        <v>32.681337701551875</v>
      </c>
      <c r="AG101" s="52">
        <f t="shared" si="55"/>
        <v>30.36719297329729</v>
      </c>
      <c r="AH101" s="52">
        <f t="shared" si="56"/>
        <v>29.145286530631132</v>
      </c>
      <c r="AI101" s="53">
        <f t="shared" si="57"/>
        <v>29.0197338132869</v>
      </c>
      <c r="AJ101" s="24"/>
      <c r="BY101"/>
    </row>
    <row r="102" spans="1:77" ht="16.5">
      <c r="A102" s="97">
        <v>60</v>
      </c>
      <c r="B102" s="4">
        <v>-1.123591823217641</v>
      </c>
      <c r="C102" s="11">
        <v>226.13410614406084</v>
      </c>
      <c r="D102" s="4">
        <v>-5.195821795597068</v>
      </c>
      <c r="E102" s="41">
        <f t="shared" si="32"/>
        <v>5.315921624403719</v>
      </c>
      <c r="F102" s="143">
        <f t="shared" si="33"/>
        <v>0.18726530386960683</v>
      </c>
      <c r="G102" s="58">
        <f t="shared" si="59"/>
        <v>37.689017690676806</v>
      </c>
      <c r="H102" s="60">
        <f t="shared" si="60"/>
        <v>0.865970299266178</v>
      </c>
      <c r="I102" s="60">
        <f t="shared" si="61"/>
        <v>0.8859869374006198</v>
      </c>
      <c r="J102" s="41">
        <f t="shared" si="34"/>
        <v>5.315921624403719</v>
      </c>
      <c r="K102" s="18">
        <f t="shared" si="35"/>
        <v>14.66969895585475</v>
      </c>
      <c r="L102" s="18">
        <f t="shared" si="36"/>
        <v>107.82947960344922</v>
      </c>
      <c r="M102" s="15">
        <f t="shared" si="37"/>
        <v>9.110329662020874</v>
      </c>
      <c r="N102" s="18">
        <f t="shared" si="38"/>
        <v>588.9831292919349</v>
      </c>
      <c r="O102" s="18">
        <f t="shared" si="39"/>
        <v>811.1156994332811</v>
      </c>
      <c r="P102" s="11">
        <f t="shared" si="40"/>
        <v>32.282926166763865</v>
      </c>
      <c r="Q102" s="83">
        <f t="shared" si="41"/>
        <v>1563.9912631133047</v>
      </c>
      <c r="R102" s="113">
        <f t="shared" si="58"/>
        <v>1.5418503902164214E-05</v>
      </c>
      <c r="S102" s="62">
        <f t="shared" si="42"/>
        <v>0.024114405393263226</v>
      </c>
      <c r="T102" s="24"/>
      <c r="U102" s="54">
        <f t="shared" si="43"/>
        <v>5.768624414460612</v>
      </c>
      <c r="V102" s="55">
        <f t="shared" si="44"/>
        <v>5.5036536161349074</v>
      </c>
      <c r="W102" s="55">
        <f t="shared" si="45"/>
        <v>5.315921624403719</v>
      </c>
      <c r="X102" s="55">
        <f t="shared" si="46"/>
        <v>5.213778515274288</v>
      </c>
      <c r="Y102" s="56">
        <f t="shared" si="47"/>
        <v>5.202268177919403</v>
      </c>
      <c r="Z102" s="103">
        <f t="shared" si="48"/>
        <v>813.555909679435</v>
      </c>
      <c r="AA102" s="103">
        <f t="shared" si="49"/>
        <v>812.7693680832036</v>
      </c>
      <c r="AB102" s="103">
        <f t="shared" si="50"/>
        <v>810.8370087850138</v>
      </c>
      <c r="AC102" s="103">
        <f t="shared" si="51"/>
        <v>809.3050581217387</v>
      </c>
      <c r="AD102" s="103">
        <f t="shared" si="52"/>
        <v>809.1111524970139</v>
      </c>
      <c r="AE102" s="51">
        <f t="shared" si="53"/>
        <v>36.52059630523</v>
      </c>
      <c r="AF102" s="52">
        <f t="shared" si="54"/>
        <v>33.408440326312494</v>
      </c>
      <c r="AG102" s="52">
        <f t="shared" si="55"/>
        <v>31.28708388527051</v>
      </c>
      <c r="AH102" s="52">
        <f t="shared" si="56"/>
        <v>30.162003399865377</v>
      </c>
      <c r="AI102" s="53">
        <f t="shared" si="57"/>
        <v>30.036506917140958</v>
      </c>
      <c r="AJ102" s="24"/>
      <c r="BY102"/>
    </row>
    <row r="103" spans="1:77" ht="16.5">
      <c r="A103" s="97">
        <v>61</v>
      </c>
      <c r="B103" s="4">
        <v>-1.0747167872199679</v>
      </c>
      <c r="C103" s="11">
        <v>213.52757841296298</v>
      </c>
      <c r="D103" s="4">
        <v>-5.283228433964834</v>
      </c>
      <c r="E103" s="41">
        <f t="shared" si="32"/>
        <v>5.391430131067908</v>
      </c>
      <c r="F103" s="143">
        <f t="shared" si="33"/>
        <v>0.17911946453666133</v>
      </c>
      <c r="G103" s="58">
        <f t="shared" si="59"/>
        <v>35.58792973549383</v>
      </c>
      <c r="H103" s="60">
        <f t="shared" si="60"/>
        <v>0.8805380723274724</v>
      </c>
      <c r="I103" s="60">
        <f t="shared" si="61"/>
        <v>0.8985716885113182</v>
      </c>
      <c r="J103" s="41">
        <f t="shared" si="34"/>
        <v>5.391430131067909</v>
      </c>
      <c r="K103" s="18">
        <f t="shared" si="35"/>
        <v>13.421224063697137</v>
      </c>
      <c r="L103" s="18">
        <f t="shared" si="36"/>
        <v>98.31059128736827</v>
      </c>
      <c r="M103" s="15">
        <f t="shared" si="37"/>
        <v>9.41942463185029</v>
      </c>
      <c r="N103" s="18">
        <f t="shared" si="38"/>
        <v>602.732658636662</v>
      </c>
      <c r="O103" s="18">
        <f t="shared" si="39"/>
        <v>811.8915573587686</v>
      </c>
      <c r="P103" s="11">
        <f t="shared" si="40"/>
        <v>33.01950720604909</v>
      </c>
      <c r="Q103" s="83">
        <f t="shared" si="41"/>
        <v>1568.7949631843956</v>
      </c>
      <c r="R103" s="113">
        <f t="shared" si="58"/>
        <v>1.5418503902164214E-05</v>
      </c>
      <c r="S103" s="62">
        <f t="shared" si="42"/>
        <v>0.024188471261554167</v>
      </c>
      <c r="T103" s="24"/>
      <c r="U103" s="54">
        <f t="shared" si="43"/>
        <v>5.794615112331006</v>
      </c>
      <c r="V103" s="55">
        <f t="shared" si="44"/>
        <v>5.558462898756088</v>
      </c>
      <c r="W103" s="55">
        <f t="shared" si="45"/>
        <v>5.391430131067909</v>
      </c>
      <c r="X103" s="55">
        <f t="shared" si="46"/>
        <v>5.300055800090393</v>
      </c>
      <c r="Y103" s="56">
        <f t="shared" si="47"/>
        <v>5.288263200191781</v>
      </c>
      <c r="Z103" s="103">
        <f t="shared" si="48"/>
        <v>813.5110015692611</v>
      </c>
      <c r="AA103" s="103">
        <f t="shared" si="49"/>
        <v>813.1181993300697</v>
      </c>
      <c r="AB103" s="103">
        <f t="shared" si="50"/>
        <v>811.7516217727949</v>
      </c>
      <c r="AC103" s="103">
        <f t="shared" si="51"/>
        <v>810.6212971178339</v>
      </c>
      <c r="AD103" s="103">
        <f t="shared" si="52"/>
        <v>810.4556670038838</v>
      </c>
      <c r="AE103" s="51">
        <f t="shared" si="53"/>
        <v>36.833303927521904</v>
      </c>
      <c r="AF103" s="52">
        <f t="shared" si="54"/>
        <v>34.040858696223914</v>
      </c>
      <c r="AG103" s="52">
        <f t="shared" si="55"/>
        <v>32.131987580020684</v>
      </c>
      <c r="AH103" s="52">
        <f t="shared" si="56"/>
        <v>31.110979192028765</v>
      </c>
      <c r="AI103" s="53">
        <f t="shared" si="57"/>
        <v>30.980406634450183</v>
      </c>
      <c r="AJ103" s="24"/>
      <c r="BY103"/>
    </row>
    <row r="104" spans="1:78" ht="16.5">
      <c r="A104" s="99">
        <v>62</v>
      </c>
      <c r="B104" s="60">
        <v>-1.0272637876497157</v>
      </c>
      <c r="C104" s="58">
        <v>199.61099392532753</v>
      </c>
      <c r="D104" s="60">
        <v>-5.306160216562837</v>
      </c>
      <c r="E104" s="41">
        <f t="shared" si="32"/>
        <v>5.4046838143642235</v>
      </c>
      <c r="F104" s="143">
        <f t="shared" si="33"/>
        <v>0.17121063127495262</v>
      </c>
      <c r="G104" s="58">
        <f t="shared" si="59"/>
        <v>33.26849898755459</v>
      </c>
      <c r="H104" s="60">
        <f t="shared" si="60"/>
        <v>0.8843600360938062</v>
      </c>
      <c r="I104" s="60">
        <f t="shared" si="61"/>
        <v>0.9007806357273707</v>
      </c>
      <c r="J104" s="41">
        <f t="shared" si="34"/>
        <v>5.4046838143642235</v>
      </c>
      <c r="K104" s="18">
        <f t="shared" si="35"/>
        <v>12.262189386707615</v>
      </c>
      <c r="L104" s="18">
        <f t="shared" si="36"/>
        <v>89.30015564341909</v>
      </c>
      <c r="M104" s="15">
        <f t="shared" si="37"/>
        <v>9.501371866285602</v>
      </c>
      <c r="N104" s="18">
        <f t="shared" si="38"/>
        <v>605.1560867691792</v>
      </c>
      <c r="O104" s="18">
        <f t="shared" si="39"/>
        <v>812.0443839378274</v>
      </c>
      <c r="P104" s="11">
        <f t="shared" si="40"/>
        <v>33.057152021146365</v>
      </c>
      <c r="Q104" s="83">
        <f t="shared" si="41"/>
        <v>1561.3213396245653</v>
      </c>
      <c r="R104" s="113">
        <f t="shared" si="58"/>
        <v>7.721255256369162E-06</v>
      </c>
      <c r="S104" s="62">
        <f t="shared" si="42"/>
        <v>0.012055360600457516</v>
      </c>
      <c r="T104" s="24"/>
      <c r="U104" s="54">
        <f t="shared" si="43"/>
        <v>5.762557331400596</v>
      </c>
      <c r="V104" s="55">
        <f t="shared" si="44"/>
        <v>5.553064789380801</v>
      </c>
      <c r="W104" s="55">
        <f t="shared" si="45"/>
        <v>5.4046838143642235</v>
      </c>
      <c r="X104" s="55">
        <f t="shared" si="46"/>
        <v>5.322527851711826</v>
      </c>
      <c r="Y104" s="56">
        <f t="shared" si="47"/>
        <v>5.309671868585977</v>
      </c>
      <c r="Z104" s="103">
        <f t="shared" si="48"/>
        <v>813.5632572881126</v>
      </c>
      <c r="AA104" s="103">
        <f t="shared" si="49"/>
        <v>813.0881581499924</v>
      </c>
      <c r="AB104" s="103">
        <f t="shared" si="50"/>
        <v>811.8930749278553</v>
      </c>
      <c r="AC104" s="103">
        <f t="shared" si="51"/>
        <v>810.9244161266313</v>
      </c>
      <c r="AD104" s="103">
        <f t="shared" si="52"/>
        <v>810.7530131965459</v>
      </c>
      <c r="AE104" s="51">
        <f t="shared" si="53"/>
        <v>36.44779141135334</v>
      </c>
      <c r="AF104" s="52">
        <f t="shared" si="54"/>
        <v>33.97831006691685</v>
      </c>
      <c r="AG104" s="52">
        <f t="shared" si="55"/>
        <v>32.28144723308436</v>
      </c>
      <c r="AH104" s="52">
        <f t="shared" si="56"/>
        <v>31.360556575495817</v>
      </c>
      <c r="AI104" s="53">
        <f t="shared" si="57"/>
        <v>31.217654818881467</v>
      </c>
      <c r="AJ104" s="24"/>
      <c r="BY104"/>
      <c r="BZ104"/>
    </row>
    <row r="105" spans="1:78" s="100" customFormat="1" ht="16.5">
      <c r="A105" s="114">
        <v>62.0015569999999</v>
      </c>
      <c r="B105" s="106">
        <v>-1.0271905463227444</v>
      </c>
      <c r="C105" s="37">
        <v>199.58976147796437</v>
      </c>
      <c r="D105" s="36">
        <v>-5.306179189558554</v>
      </c>
      <c r="E105" s="42">
        <f t="shared" si="32"/>
        <v>5.404688521104532</v>
      </c>
      <c r="F105" s="144">
        <f t="shared" si="33"/>
        <v>0.17119842438712407</v>
      </c>
      <c r="G105" s="37">
        <f t="shared" si="59"/>
        <v>33.26496024632739</v>
      </c>
      <c r="H105" s="105">
        <f t="shared" si="60"/>
        <v>0.884363198259759</v>
      </c>
      <c r="I105" s="105">
        <f t="shared" si="61"/>
        <v>0.9007814201840888</v>
      </c>
      <c r="J105" s="42">
        <f t="shared" si="34"/>
        <v>5.404688521104532</v>
      </c>
      <c r="K105" s="112">
        <f t="shared" si="35"/>
        <v>12.260440922453444</v>
      </c>
      <c r="L105" s="112">
        <f t="shared" si="36"/>
        <v>89.28661962643338</v>
      </c>
      <c r="M105" s="106">
        <f t="shared" si="37"/>
        <v>9.501439813653436</v>
      </c>
      <c r="N105" s="18">
        <f t="shared" si="38"/>
        <v>605.156947923016</v>
      </c>
      <c r="O105" s="112">
        <f t="shared" si="39"/>
        <v>812.044475666971</v>
      </c>
      <c r="P105" s="37">
        <f t="shared" si="40"/>
        <v>33.05704041103303</v>
      </c>
      <c r="Q105" s="84">
        <f t="shared" si="41"/>
        <v>1561.3069643635604</v>
      </c>
      <c r="R105" s="107">
        <f>K$32*(A105-A104)/2</f>
        <v>1.2003305287054497E-08</v>
      </c>
      <c r="S105" s="115">
        <f t="shared" si="42"/>
        <v>1.8740844140060132E-05</v>
      </c>
      <c r="T105" s="116"/>
      <c r="U105" s="117">
        <f t="shared" si="43"/>
        <v>5.762495608941722</v>
      </c>
      <c r="V105" s="118">
        <f t="shared" si="44"/>
        <v>5.5530421857089065</v>
      </c>
      <c r="W105" s="118">
        <f t="shared" si="45"/>
        <v>5.404688521104532</v>
      </c>
      <c r="X105" s="118">
        <f t="shared" si="46"/>
        <v>5.322546112976536</v>
      </c>
      <c r="Y105" s="119">
        <f t="shared" si="47"/>
        <v>5.309688772430109</v>
      </c>
      <c r="Z105" s="120">
        <f t="shared" si="48"/>
        <v>813.5633259386971</v>
      </c>
      <c r="AA105" s="120">
        <f t="shared" si="49"/>
        <v>813.0880303760007</v>
      </c>
      <c r="AB105" s="120">
        <f t="shared" si="50"/>
        <v>811.8931241498507</v>
      </c>
      <c r="AC105" s="120">
        <f t="shared" si="51"/>
        <v>810.9246557781023</v>
      </c>
      <c r="AD105" s="120">
        <f t="shared" si="52"/>
        <v>810.7532420922038</v>
      </c>
      <c r="AE105" s="121">
        <f t="shared" si="53"/>
        <v>36.44705111504178</v>
      </c>
      <c r="AF105" s="122">
        <f t="shared" si="54"/>
        <v>33.97804827562929</v>
      </c>
      <c r="AG105" s="122">
        <f t="shared" si="55"/>
        <v>32.281500371628695</v>
      </c>
      <c r="AH105" s="122">
        <f t="shared" si="56"/>
        <v>31.3607597913987</v>
      </c>
      <c r="AI105" s="123">
        <f t="shared" si="57"/>
        <v>31.217842501466663</v>
      </c>
      <c r="AJ105" s="24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</row>
    <row r="106" spans="1:36" ht="30" customHeight="1">
      <c r="A106" s="97">
        <v>67.221915</v>
      </c>
      <c r="B106" s="15">
        <v>-0.8205349218612223</v>
      </c>
      <c r="C106" s="11">
        <v>175.24467176047682</v>
      </c>
      <c r="D106" s="2">
        <v>-4.740800441392237</v>
      </c>
      <c r="E106" s="41">
        <f aca="true" t="shared" si="62" ref="E106:E137">SQRT(B106^2+D106^2)</f>
        <v>4.811285315079394</v>
      </c>
      <c r="F106" s="143">
        <f aca="true" t="shared" si="63" ref="F106:F132">-B106*$E$28*(1-$E$32)/$E$29/$E$33</f>
        <v>0.13675582031020375</v>
      </c>
      <c r="G106" s="58">
        <f t="shared" si="59"/>
        <v>29.2074452934128</v>
      </c>
      <c r="H106" s="60">
        <f t="shared" si="60"/>
        <v>0.790133406898706</v>
      </c>
      <c r="I106" s="60">
        <f t="shared" si="61"/>
        <v>0.8018808858465657</v>
      </c>
      <c r="J106" s="41">
        <f aca="true" t="shared" si="64" ref="J106:J137">E106*E$28/E$29</f>
        <v>4.811285315079394</v>
      </c>
      <c r="K106" s="18">
        <f aca="true" t="shared" si="65" ref="K106:K137">E$35*E$13/120*F106^2/E$7*E$6*E$9*(E$9-1)*E$4/E$5</f>
        <v>7.823447996850816</v>
      </c>
      <c r="L106" s="18">
        <f aca="true" t="shared" si="66" ref="L106:L137">E$36*E$13/6*F106^2/E$8*E$6*E$4/E$5*(1+(G106*E$4/F106)^2/15)</f>
        <v>58.49405401464771</v>
      </c>
      <c r="M106" s="15">
        <f aca="true" t="shared" si="67" ref="M106:M137">E$37*E$13/8*H106^2/E$8*E$6*E$5/E$4</f>
        <v>7.584534773193213</v>
      </c>
      <c r="N106" s="18">
        <f aca="true" t="shared" si="68" ref="N106:N137">E$13*E$14*(E$11/E$10)^2*J106*(1-E$32)/E$33^2*(E$19/2/PI())^2/E$18*LN((E$17+E$18*J106)/(E$17+E$18*E$32*J106))</f>
        <v>499.6876200271549</v>
      </c>
      <c r="O106" s="18">
        <f aca="true" t="shared" si="69" ref="O106:O137">(Z106+AA106+AB106+AC106+AD106)/5</f>
        <v>801.3133204887038</v>
      </c>
      <c r="P106" s="11">
        <f aca="true" t="shared" si="70" ref="P106:P137">(AE106+AF106+AG106+AH106+AI106)/5</f>
        <v>26.530717175924252</v>
      </c>
      <c r="Q106" s="83">
        <f aca="true" t="shared" si="71" ref="Q106:Q137">SUM(K106:P106)</f>
        <v>1401.4336944764748</v>
      </c>
      <c r="R106" s="113">
        <f>K$32*(A107-A106)/2</f>
        <v>5.998453304357755E-06</v>
      </c>
      <c r="S106" s="62">
        <f aca="true" t="shared" si="72" ref="S106:S116">Q106*R106</f>
        <v>0.008406434575470707</v>
      </c>
      <c r="T106" s="24"/>
      <c r="U106" s="54">
        <f aca="true" t="shared" si="73" ref="U106:U137">SQRT(($B106-$C106*0.8*$E$4)^2+$D106^2)*$E$28/$E$29</f>
        <v>5.104362359808892</v>
      </c>
      <c r="V106" s="55">
        <f aca="true" t="shared" si="74" ref="V106:V137">SQRT(($B106-$C106*0.4*$E$4)^2+$D106^2)*$E$28/$E$29</f>
        <v>4.930976495778536</v>
      </c>
      <c r="W106" s="55">
        <f aca="true" t="shared" si="75" ref="W106:W137">SQRT(($B106)^2+$D106^2)*$E$28/$E$29</f>
        <v>4.811285315079394</v>
      </c>
      <c r="X106" s="55">
        <f aca="true" t="shared" si="76" ref="X106:X137">SQRT(($B106+$C106*0.4*$E$4)^2+$D106^2)*$E$28/$E$29</f>
        <v>4.749350128572178</v>
      </c>
      <c r="Y106" s="56">
        <f aca="true" t="shared" si="77" ref="Y106:Y137">SQRT(($B106+$C106*0.8*$E$4)^2+$D106^2)*$E$28/$E$29</f>
        <v>4.747431935681668</v>
      </c>
      <c r="Z106" s="103">
        <f aca="true" t="shared" si="78" ref="Z106:Z137">$E$38*$E$13*$E$14*$E$16/$E$33*2/3*$E$20/PI()*($E$21*$E$22*LN((U106+$E$22)/($E$32*U106+$E$22))+$E$23*U106*(1-$E$32)+$E$24*U106^2/2*(1-$E$32^2))</f>
        <v>807.2873679448633</v>
      </c>
      <c r="AA106" s="103">
        <f aca="true" t="shared" si="79" ref="AA106:AA137">$E$38*$E$13*$E$14*$E$16/$E$33*2/3*$E$20/PI()*($E$21*$E$22*LN((V106+$E$22)/($E$32*V106+$E$22))+$E$23*V106*(1-$E$32)+$E$24*V106^2/2*(1-$E$32^2))</f>
        <v>803.2900328915646</v>
      </c>
      <c r="AB106" s="103">
        <f aca="true" t="shared" si="80" ref="AB106:AB137">$E$38*$E$13*$E$14*$E$16/$E$33*2/3*$E$20/PI()*($E$21*$E$22*LN((W106+$E$22)/($E$32*W106+$E$22))+$E$23*W106*(1-$E$32)+$E$24*W106^2/2*(1-$E$32^2))</f>
        <v>799.9565174489827</v>
      </c>
      <c r="AC106" s="103">
        <f aca="true" t="shared" si="81" ref="AC106:AC137">$E$38*$E$13*$E$14*$E$16/$E$33*2/3*$E$20/PI()*($E$21*$E$22*LN((X106+$E$22)/($E$32*X106+$E$22))+$E$23*X106*(1-$E$32)+$E$24*X106^2/2*(1-$E$32^2))</f>
        <v>798.0469199819581</v>
      </c>
      <c r="AD106" s="103">
        <f aca="true" t="shared" si="82" ref="AD106:AD137">$E$38*$E$13*$E$14*$E$16/$E$33*2/3*$E$20/PI()*($E$21*$E$22*LN((Y106+$E$22)/($E$32*Y106+$E$22))+$E$23*Y106*(1-$E$32)+$E$24*Y106^2/2*(1-$E$32^2))</f>
        <v>797.9857641761505</v>
      </c>
      <c r="AE106" s="51">
        <f aca="true" t="shared" si="83" ref="AE106:AE137">1/9/PI()*$E$20/$E$33*$E$27^2*U106*(3*U106+4*$E$26)/($E$25*$E$26*$E$13*$E$14*$E$16*16*$E$4^2*$E$5^2)</f>
        <v>28.979584660476515</v>
      </c>
      <c r="AF106" s="52">
        <f aca="true" t="shared" si="84" ref="AF106:AF137">1/9/PI()*$E$20/$E$33*$E$27^2*V106*(3*V106+4*$E$26)/($E$25*$E$26*$E$13*$E$14*$E$16*16*$E$4^2*$E$5^2)</f>
        <v>27.154108110437328</v>
      </c>
      <c r="AG106" s="52">
        <f aca="true" t="shared" si="85" ref="AG106:AG137">1/9/PI()*$E$20/$E$33*$E$27^2*W106*(3*W106+4*$E$26)/($E$25*$E$26*$E$13*$E$14*$E$16*16*$E$4^2*$E$5^2)</f>
        <v>25.928460631698837</v>
      </c>
      <c r="AH106" s="52">
        <f aca="true" t="shared" si="86" ref="AH106:AH137">1/9/PI()*$E$20/$E$33*$E$27^2*X106*(3*X106+4*$E$26)/($E$25*$E$26*$E$13*$E$14*$E$16*16*$E$4^2*$E$5^2)</f>
        <v>25.305305844916983</v>
      </c>
      <c r="AI106" s="53">
        <f aca="true" t="shared" si="87" ref="AI106:AI137">1/9/PI()*$E$20/$E$33*$E$27^2*Y106*(3*Y106+4*$E$26)/($E$25*$E$26*$E$13*$E$14*$E$16*16*$E$4^2*$E$5^2)</f>
        <v>25.286126632091584</v>
      </c>
      <c r="AJ106" s="24"/>
    </row>
    <row r="107" spans="1:64" ht="16.5" customHeight="1">
      <c r="A107" s="97">
        <v>68</v>
      </c>
      <c r="B107" s="15">
        <v>-0.7980961312373012</v>
      </c>
      <c r="C107" s="11">
        <v>178.52233149271646</v>
      </c>
      <c r="D107" s="5">
        <v>-4.788429729859255</v>
      </c>
      <c r="E107" s="41">
        <f t="shared" si="62"/>
        <v>4.854484186038299</v>
      </c>
      <c r="F107" s="143">
        <f t="shared" si="63"/>
        <v>0.1330160218728835</v>
      </c>
      <c r="G107" s="58">
        <f t="shared" si="59"/>
        <v>29.753721915452743</v>
      </c>
      <c r="H107" s="60">
        <f t="shared" si="60"/>
        <v>0.7980716216432091</v>
      </c>
      <c r="I107" s="60">
        <f t="shared" si="61"/>
        <v>0.8090806976730499</v>
      </c>
      <c r="J107" s="41">
        <f t="shared" si="64"/>
        <v>4.854484186038299</v>
      </c>
      <c r="K107" s="18">
        <f t="shared" si="65"/>
        <v>7.401410172351402</v>
      </c>
      <c r="L107" s="18">
        <f t="shared" si="66"/>
        <v>56.14751263085846</v>
      </c>
      <c r="M107" s="15">
        <f t="shared" si="67"/>
        <v>7.737699058386946</v>
      </c>
      <c r="N107" s="18">
        <f t="shared" si="68"/>
        <v>507.14869315340746</v>
      </c>
      <c r="O107" s="18">
        <f t="shared" si="69"/>
        <v>802.5431352200314</v>
      </c>
      <c r="P107" s="11">
        <f t="shared" si="70"/>
        <v>26.9922891710016</v>
      </c>
      <c r="Q107" s="83">
        <f t="shared" si="71"/>
        <v>1407.9707394060374</v>
      </c>
      <c r="R107" s="113">
        <f aca="true" t="shared" si="88" ref="R107:R115">K$32*(A108-A106)/2</f>
        <v>1.3707705255439863E-05</v>
      </c>
      <c r="S107" s="62">
        <f t="shared" si="72"/>
        <v>0.019300047904061687</v>
      </c>
      <c r="T107" s="24"/>
      <c r="U107" s="54">
        <f t="shared" si="73"/>
        <v>5.147747885172851</v>
      </c>
      <c r="V107" s="55">
        <f t="shared" si="74"/>
        <v>4.973415959116252</v>
      </c>
      <c r="W107" s="55">
        <f t="shared" si="75"/>
        <v>4.854484186038299</v>
      </c>
      <c r="X107" s="55">
        <f t="shared" si="76"/>
        <v>4.795076591631529</v>
      </c>
      <c r="Y107" s="56">
        <f t="shared" si="77"/>
        <v>4.797404998928316</v>
      </c>
      <c r="Z107" s="103">
        <f t="shared" si="78"/>
        <v>808.1340867264981</v>
      </c>
      <c r="AA107" s="103">
        <f t="shared" si="79"/>
        <v>804.3592875632903</v>
      </c>
      <c r="AB107" s="103">
        <f t="shared" si="80"/>
        <v>801.2138365327359</v>
      </c>
      <c r="AC107" s="103">
        <f t="shared" si="81"/>
        <v>799.4689470893676</v>
      </c>
      <c r="AD107" s="103">
        <f t="shared" si="82"/>
        <v>799.539518188265</v>
      </c>
      <c r="AE107" s="51">
        <f t="shared" si="83"/>
        <v>29.445617213879938</v>
      </c>
      <c r="AF107" s="52">
        <f t="shared" si="84"/>
        <v>27.5954608085145</v>
      </c>
      <c r="AG107" s="52">
        <f t="shared" si="85"/>
        <v>26.367569823188376</v>
      </c>
      <c r="AH107" s="52">
        <f t="shared" si="86"/>
        <v>25.7646490102333</v>
      </c>
      <c r="AI107" s="53">
        <f t="shared" si="87"/>
        <v>25.7881489991919</v>
      </c>
      <c r="AJ107" s="101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</row>
    <row r="108" spans="1:35" ht="16.5">
      <c r="A108" s="97">
        <v>69</v>
      </c>
      <c r="B108" s="15">
        <v>-0.7662941472363514</v>
      </c>
      <c r="C108" s="11">
        <v>180.69875563380634</v>
      </c>
      <c r="D108" s="5">
        <v>-4.879189941848699</v>
      </c>
      <c r="E108" s="41">
        <f t="shared" si="62"/>
        <v>4.938997996428648</v>
      </c>
      <c r="F108" s="143">
        <f t="shared" si="63"/>
        <v>0.12771569120605855</v>
      </c>
      <c r="G108" s="58">
        <f aca="true" t="shared" si="89" ref="G108:G139">C108*$E$28*(1-$E$32)/$E$29/$E$33</f>
        <v>30.11645927230106</v>
      </c>
      <c r="H108" s="60">
        <f aca="true" t="shared" si="90" ref="H108:H139">-D108*$E$28*(1-$E$32)/$E$29/$E$33</f>
        <v>0.8131983236414497</v>
      </c>
      <c r="I108" s="60">
        <f aca="true" t="shared" si="91" ref="I108:I139">E108*$E$28*(1-$E$32)/$E$29/$E$33</f>
        <v>0.823166332738108</v>
      </c>
      <c r="J108" s="41">
        <f t="shared" si="64"/>
        <v>4.938997996428648</v>
      </c>
      <c r="K108" s="18">
        <f t="shared" si="65"/>
        <v>6.82330961944444</v>
      </c>
      <c r="L108" s="18">
        <f t="shared" si="66"/>
        <v>52.70160289335292</v>
      </c>
      <c r="M108" s="15">
        <f t="shared" si="67"/>
        <v>8.033800591486761</v>
      </c>
      <c r="N108" s="18">
        <f t="shared" si="68"/>
        <v>521.8470012002487</v>
      </c>
      <c r="O108" s="18">
        <f t="shared" si="69"/>
        <v>804.6980846657449</v>
      </c>
      <c r="P108" s="11">
        <f t="shared" si="70"/>
        <v>27.87673773924621</v>
      </c>
      <c r="Q108" s="83">
        <f t="shared" si="71"/>
        <v>1421.980536709524</v>
      </c>
      <c r="R108" s="113">
        <f t="shared" si="88"/>
        <v>1.5418503902164214E-05</v>
      </c>
      <c r="S108" s="62">
        <f t="shared" si="72"/>
        <v>0.021924812454057356</v>
      </c>
      <c r="T108" s="24"/>
      <c r="U108" s="54">
        <f t="shared" si="73"/>
        <v>5.225628010120383</v>
      </c>
      <c r="V108" s="55">
        <f t="shared" si="74"/>
        <v>5.054240114320206</v>
      </c>
      <c r="W108" s="55">
        <f t="shared" si="75"/>
        <v>4.938997996428648</v>
      </c>
      <c r="X108" s="55">
        <f t="shared" si="76"/>
        <v>4.883877796047186</v>
      </c>
      <c r="Y108" s="56">
        <f t="shared" si="77"/>
        <v>4.890912643586379</v>
      </c>
      <c r="Z108" s="103">
        <f t="shared" si="78"/>
        <v>809.5001735054909</v>
      </c>
      <c r="AA108" s="103">
        <f t="shared" si="79"/>
        <v>806.2327400366715</v>
      </c>
      <c r="AB108" s="103">
        <f t="shared" si="80"/>
        <v>803.4966514356109</v>
      </c>
      <c r="AC108" s="103">
        <f t="shared" si="81"/>
        <v>802.0343429214803</v>
      </c>
      <c r="AD108" s="103">
        <f t="shared" si="82"/>
        <v>802.2265154294704</v>
      </c>
      <c r="AE108" s="51">
        <f t="shared" si="83"/>
        <v>30.29147000745093</v>
      </c>
      <c r="AF108" s="52">
        <f t="shared" si="84"/>
        <v>28.445799344357958</v>
      </c>
      <c r="AG108" s="52">
        <f t="shared" si="85"/>
        <v>27.237256762549663</v>
      </c>
      <c r="AH108" s="52">
        <f t="shared" si="86"/>
        <v>26.66845002290343</v>
      </c>
      <c r="AI108" s="53">
        <f t="shared" si="87"/>
        <v>26.74071255896906</v>
      </c>
    </row>
    <row r="109" spans="1:35" ht="16.5">
      <c r="A109" s="97">
        <v>70</v>
      </c>
      <c r="B109" s="15">
        <v>-0.731426453042527</v>
      </c>
      <c r="C109" s="11">
        <v>180.37025425008574</v>
      </c>
      <c r="D109" s="5">
        <v>-5.0152323516828385</v>
      </c>
      <c r="E109" s="41">
        <f t="shared" si="62"/>
        <v>5.068287698777226</v>
      </c>
      <c r="F109" s="143">
        <f t="shared" si="63"/>
        <v>0.12190440884042116</v>
      </c>
      <c r="G109" s="58">
        <f t="shared" si="89"/>
        <v>30.061709041680952</v>
      </c>
      <c r="H109" s="60">
        <f t="shared" si="90"/>
        <v>0.8358720586138065</v>
      </c>
      <c r="I109" s="60">
        <f t="shared" si="91"/>
        <v>0.844714616462871</v>
      </c>
      <c r="J109" s="41">
        <f t="shared" si="64"/>
        <v>5.068287698777226</v>
      </c>
      <c r="K109" s="18">
        <f t="shared" si="65"/>
        <v>6.216492124654304</v>
      </c>
      <c r="L109" s="18">
        <f t="shared" si="66"/>
        <v>48.81472327743482</v>
      </c>
      <c r="M109" s="15">
        <f t="shared" si="67"/>
        <v>8.488045801202551</v>
      </c>
      <c r="N109" s="18">
        <f t="shared" si="68"/>
        <v>544.5882322113602</v>
      </c>
      <c r="O109" s="18">
        <f t="shared" si="69"/>
        <v>807.4901489063658</v>
      </c>
      <c r="P109" s="11">
        <f t="shared" si="70"/>
        <v>29.231204462222177</v>
      </c>
      <c r="Q109" s="83">
        <f t="shared" si="71"/>
        <v>1444.82884678324</v>
      </c>
      <c r="R109" s="113">
        <f t="shared" si="88"/>
        <v>1.5418503902164214E-05</v>
      </c>
      <c r="S109" s="62">
        <f t="shared" si="72"/>
        <v>0.022277099212086805</v>
      </c>
      <c r="T109" s="24"/>
      <c r="U109" s="54">
        <f t="shared" si="73"/>
        <v>5.340095307111578</v>
      </c>
      <c r="V109" s="55">
        <f t="shared" si="74"/>
        <v>5.176686762072804</v>
      </c>
      <c r="W109" s="55">
        <f t="shared" si="75"/>
        <v>5.068287698777226</v>
      </c>
      <c r="X109" s="55">
        <f t="shared" si="76"/>
        <v>5.018464006437159</v>
      </c>
      <c r="Y109" s="56">
        <f t="shared" si="77"/>
        <v>5.028956968557801</v>
      </c>
      <c r="Z109" s="103">
        <f t="shared" si="78"/>
        <v>811.1499571832921</v>
      </c>
      <c r="AA109" s="103">
        <f t="shared" si="79"/>
        <v>808.6647588226306</v>
      </c>
      <c r="AB109" s="103">
        <f t="shared" si="80"/>
        <v>806.5365860458483</v>
      </c>
      <c r="AC109" s="103">
        <f t="shared" si="81"/>
        <v>805.4298064299195</v>
      </c>
      <c r="AD109" s="103">
        <f t="shared" si="82"/>
        <v>805.6696360501383</v>
      </c>
      <c r="AE109" s="51">
        <f t="shared" si="83"/>
        <v>31.556354889276495</v>
      </c>
      <c r="AF109" s="52">
        <f t="shared" si="84"/>
        <v>29.758527820267727</v>
      </c>
      <c r="AG109" s="52">
        <f t="shared" si="85"/>
        <v>28.594902925373507</v>
      </c>
      <c r="AH109" s="52">
        <f t="shared" si="86"/>
        <v>28.067818901750616</v>
      </c>
      <c r="AI109" s="53">
        <f t="shared" si="87"/>
        <v>28.178417774442558</v>
      </c>
    </row>
    <row r="110" spans="1:35" ht="16.5">
      <c r="A110" s="97">
        <v>71</v>
      </c>
      <c r="B110" s="15">
        <v>-0.6969850538998426</v>
      </c>
      <c r="C110" s="11">
        <v>177.40660729651202</v>
      </c>
      <c r="D110" s="5">
        <v>-5.151499390229846</v>
      </c>
      <c r="E110" s="41">
        <f t="shared" si="62"/>
        <v>5.198435739037104</v>
      </c>
      <c r="F110" s="143">
        <f t="shared" si="63"/>
        <v>0.11616417564997376</v>
      </c>
      <c r="G110" s="58">
        <f t="shared" si="89"/>
        <v>29.567767882752005</v>
      </c>
      <c r="H110" s="60">
        <f t="shared" si="90"/>
        <v>0.8585832317049743</v>
      </c>
      <c r="I110" s="60">
        <f t="shared" si="91"/>
        <v>0.866405956506184</v>
      </c>
      <c r="J110" s="41">
        <f t="shared" si="64"/>
        <v>5.198435739037104</v>
      </c>
      <c r="K110" s="18">
        <f t="shared" si="65"/>
        <v>5.6448316211553875</v>
      </c>
      <c r="L110" s="18">
        <f t="shared" si="66"/>
        <v>44.880564248545234</v>
      </c>
      <c r="M110" s="15">
        <f t="shared" si="67"/>
        <v>8.95556320199145</v>
      </c>
      <c r="N110" s="18">
        <f t="shared" si="68"/>
        <v>567.7857742794779</v>
      </c>
      <c r="O110" s="18">
        <f t="shared" si="69"/>
        <v>809.7414370759304</v>
      </c>
      <c r="P110" s="11">
        <f t="shared" si="70"/>
        <v>30.60954434303853</v>
      </c>
      <c r="Q110" s="83">
        <f t="shared" si="71"/>
        <v>1467.617714770139</v>
      </c>
      <c r="R110" s="113">
        <f t="shared" si="88"/>
        <v>1.5418503902164214E-05</v>
      </c>
      <c r="S110" s="62">
        <f t="shared" si="72"/>
        <v>0.022628469462068715</v>
      </c>
      <c r="T110" s="24"/>
      <c r="U110" s="54">
        <f t="shared" si="73"/>
        <v>5.450868412659989</v>
      </c>
      <c r="V110" s="55">
        <f t="shared" si="74"/>
        <v>5.2984681540957155</v>
      </c>
      <c r="W110" s="55">
        <f t="shared" si="75"/>
        <v>5.198435739037104</v>
      </c>
      <c r="X110" s="55">
        <f t="shared" si="76"/>
        <v>5.153821350311802</v>
      </c>
      <c r="Y110" s="56">
        <f t="shared" si="77"/>
        <v>5.166060966932257</v>
      </c>
      <c r="Z110" s="103">
        <f t="shared" si="78"/>
        <v>812.3414927108716</v>
      </c>
      <c r="AA110" s="103">
        <f t="shared" si="79"/>
        <v>810.5992614193198</v>
      </c>
      <c r="AB110" s="103">
        <f t="shared" si="80"/>
        <v>809.0456335123838</v>
      </c>
      <c r="AC110" s="103">
        <f t="shared" si="81"/>
        <v>808.2477220749328</v>
      </c>
      <c r="AD110" s="103">
        <f t="shared" si="82"/>
        <v>808.4730756621445</v>
      </c>
      <c r="AE110" s="51">
        <f t="shared" si="83"/>
        <v>32.80496411708817</v>
      </c>
      <c r="AF110" s="52">
        <f t="shared" si="84"/>
        <v>31.093384177990952</v>
      </c>
      <c r="AG110" s="52">
        <f t="shared" si="85"/>
        <v>29.99477992398607</v>
      </c>
      <c r="AH110" s="52">
        <f t="shared" si="86"/>
        <v>29.511151824937276</v>
      </c>
      <c r="AI110" s="53">
        <f t="shared" si="87"/>
        <v>29.643441671190175</v>
      </c>
    </row>
    <row r="111" spans="1:76" ht="16.5">
      <c r="A111" s="97">
        <v>72</v>
      </c>
      <c r="B111" s="15">
        <v>-0.6620538618289764</v>
      </c>
      <c r="C111" s="11">
        <v>172.84557587970914</v>
      </c>
      <c r="D111" s="5">
        <v>-5.28792964372234</v>
      </c>
      <c r="E111" s="41">
        <f t="shared" si="62"/>
        <v>5.329213378437773</v>
      </c>
      <c r="F111" s="143">
        <f t="shared" si="63"/>
        <v>0.1103423103048294</v>
      </c>
      <c r="G111" s="58">
        <f t="shared" si="89"/>
        <v>28.807595979951525</v>
      </c>
      <c r="H111" s="60">
        <f t="shared" si="90"/>
        <v>0.8813216072870568</v>
      </c>
      <c r="I111" s="60">
        <f t="shared" si="91"/>
        <v>0.8882022297396288</v>
      </c>
      <c r="J111" s="41">
        <f t="shared" si="64"/>
        <v>5.329213378437773</v>
      </c>
      <c r="K111" s="18">
        <f t="shared" si="65"/>
        <v>5.093199736042115</v>
      </c>
      <c r="L111" s="18">
        <f t="shared" si="66"/>
        <v>40.91926898902547</v>
      </c>
      <c r="M111" s="15">
        <f t="shared" si="67"/>
        <v>9.436195586853108</v>
      </c>
      <c r="N111" s="18">
        <f t="shared" si="68"/>
        <v>591.3963710459726</v>
      </c>
      <c r="O111" s="18">
        <f t="shared" si="69"/>
        <v>811.4646641400743</v>
      </c>
      <c r="P111" s="11">
        <f t="shared" si="70"/>
        <v>32.01782703141525</v>
      </c>
      <c r="Q111" s="83">
        <f t="shared" si="71"/>
        <v>1490.3275265293828</v>
      </c>
      <c r="R111" s="113">
        <f t="shared" si="88"/>
        <v>1.5418503902164214E-05</v>
      </c>
      <c r="S111" s="62">
        <f t="shared" si="72"/>
        <v>0.02297862078329603</v>
      </c>
      <c r="T111" s="24"/>
      <c r="U111" s="54">
        <f t="shared" si="73"/>
        <v>5.560246820470538</v>
      </c>
      <c r="V111" s="55">
        <f t="shared" si="74"/>
        <v>5.420264905229575</v>
      </c>
      <c r="W111" s="55">
        <f t="shared" si="75"/>
        <v>5.329213378437773</v>
      </c>
      <c r="X111" s="55">
        <f t="shared" si="76"/>
        <v>5.289619596409844</v>
      </c>
      <c r="Y111" s="56">
        <f t="shared" si="77"/>
        <v>5.302636360177084</v>
      </c>
      <c r="Z111" s="103">
        <f t="shared" si="78"/>
        <v>813.1279198852392</v>
      </c>
      <c r="AA111" s="103">
        <f t="shared" si="79"/>
        <v>812.0520838464854</v>
      </c>
      <c r="AB111" s="103">
        <f t="shared" si="80"/>
        <v>811.0114298325243</v>
      </c>
      <c r="AC111" s="103">
        <f t="shared" si="81"/>
        <v>810.4749479109607</v>
      </c>
      <c r="AD111" s="103">
        <f t="shared" si="82"/>
        <v>810.6569392251623</v>
      </c>
      <c r="AE111" s="51">
        <f t="shared" si="83"/>
        <v>34.061541844698816</v>
      </c>
      <c r="AF111" s="52">
        <f t="shared" si="84"/>
        <v>32.45759467601768</v>
      </c>
      <c r="AG111" s="52">
        <f t="shared" si="85"/>
        <v>31.43499863351158</v>
      </c>
      <c r="AH111" s="52">
        <f t="shared" si="86"/>
        <v>30.9954112899977</v>
      </c>
      <c r="AI111" s="53">
        <f t="shared" si="87"/>
        <v>31.139588712850482</v>
      </c>
      <c r="BX111" s="2"/>
    </row>
    <row r="112" spans="1:76" ht="16.5">
      <c r="A112" s="97">
        <v>73</v>
      </c>
      <c r="B112" s="15">
        <v>-0.6257465113066765</v>
      </c>
      <c r="C112" s="11">
        <v>165.73819309235546</v>
      </c>
      <c r="D112" s="5">
        <v>-5.430904459922626</v>
      </c>
      <c r="E112" s="41">
        <f t="shared" si="62"/>
        <v>5.466834728544476</v>
      </c>
      <c r="F112" s="143">
        <f t="shared" si="63"/>
        <v>0.10429108521777943</v>
      </c>
      <c r="G112" s="58">
        <f t="shared" si="89"/>
        <v>27.623032182059248</v>
      </c>
      <c r="H112" s="60">
        <f t="shared" si="90"/>
        <v>0.9051507433204377</v>
      </c>
      <c r="I112" s="60">
        <f t="shared" si="91"/>
        <v>0.9111391214240792</v>
      </c>
      <c r="J112" s="41">
        <f t="shared" si="64"/>
        <v>5.466834728544476</v>
      </c>
      <c r="K112" s="18">
        <f t="shared" si="65"/>
        <v>4.549890402148091</v>
      </c>
      <c r="L112" s="18">
        <f t="shared" si="66"/>
        <v>36.77845659529533</v>
      </c>
      <c r="M112" s="15">
        <f t="shared" si="67"/>
        <v>9.95336483610546</v>
      </c>
      <c r="N112" s="18">
        <f t="shared" si="68"/>
        <v>616.5599275058466</v>
      </c>
      <c r="O112" s="18">
        <f t="shared" si="69"/>
        <v>812.7050958098232</v>
      </c>
      <c r="P112" s="11">
        <f t="shared" si="70"/>
        <v>33.522126293084746</v>
      </c>
      <c r="Q112" s="83">
        <f t="shared" si="71"/>
        <v>1514.0688614423036</v>
      </c>
      <c r="R112" s="113">
        <f t="shared" si="88"/>
        <v>1.5418503902164214E-05</v>
      </c>
      <c r="S112" s="62">
        <f t="shared" si="72"/>
        <v>0.023344676648293487</v>
      </c>
      <c r="T112" s="24"/>
      <c r="U112" s="54">
        <f t="shared" si="73"/>
        <v>5.672834901489549</v>
      </c>
      <c r="V112" s="55">
        <f t="shared" si="74"/>
        <v>5.54770190607042</v>
      </c>
      <c r="W112" s="55">
        <f t="shared" si="75"/>
        <v>5.466834728544476</v>
      </c>
      <c r="X112" s="55">
        <f t="shared" si="76"/>
        <v>5.432210632087608</v>
      </c>
      <c r="Y112" s="56">
        <f t="shared" si="77"/>
        <v>5.444711897341722</v>
      </c>
      <c r="Z112" s="103">
        <f t="shared" si="78"/>
        <v>813.5332903078252</v>
      </c>
      <c r="AA112" s="103">
        <f t="shared" si="79"/>
        <v>813.0573796501559</v>
      </c>
      <c r="AB112" s="103">
        <f t="shared" si="80"/>
        <v>812.4804350685685</v>
      </c>
      <c r="AC112" s="103">
        <f t="shared" si="81"/>
        <v>812.1686629909211</v>
      </c>
      <c r="AD112" s="103">
        <f t="shared" si="82"/>
        <v>812.2857110316456</v>
      </c>
      <c r="AE112" s="51">
        <f t="shared" si="83"/>
        <v>35.379578827448476</v>
      </c>
      <c r="AF112" s="52">
        <f t="shared" si="84"/>
        <v>33.91622638064235</v>
      </c>
      <c r="AG112" s="52">
        <f t="shared" si="85"/>
        <v>32.98692353171396</v>
      </c>
      <c r="AH112" s="52">
        <f t="shared" si="86"/>
        <v>32.592967073550675</v>
      </c>
      <c r="AI112" s="53">
        <f t="shared" si="87"/>
        <v>32.73493565206825</v>
      </c>
      <c r="BX112" s="2"/>
    </row>
    <row r="113" spans="1:76" ht="16.5">
      <c r="A113" s="97">
        <v>74</v>
      </c>
      <c r="B113" s="4">
        <v>-0.5877683080617899</v>
      </c>
      <c r="C113" s="11">
        <v>155.88937632883582</v>
      </c>
      <c r="D113" s="5">
        <v>-5.58243286267103</v>
      </c>
      <c r="E113" s="41">
        <f t="shared" si="62"/>
        <v>5.613290322991613</v>
      </c>
      <c r="F113" s="143">
        <f t="shared" si="63"/>
        <v>0.09796138467696498</v>
      </c>
      <c r="G113" s="58">
        <f t="shared" si="89"/>
        <v>25.98156272147264</v>
      </c>
      <c r="H113" s="60">
        <f t="shared" si="90"/>
        <v>0.9304054771118383</v>
      </c>
      <c r="I113" s="60">
        <f t="shared" si="91"/>
        <v>0.9355483871652689</v>
      </c>
      <c r="J113" s="41">
        <f t="shared" si="64"/>
        <v>5.613290322991613</v>
      </c>
      <c r="K113" s="18">
        <f t="shared" si="65"/>
        <v>4.014360703732011</v>
      </c>
      <c r="L113" s="18">
        <f t="shared" si="66"/>
        <v>32.46838904305219</v>
      </c>
      <c r="M113" s="15">
        <f t="shared" si="67"/>
        <v>10.516533633184826</v>
      </c>
      <c r="N113" s="18">
        <f t="shared" si="68"/>
        <v>643.6869723339548</v>
      </c>
      <c r="O113" s="18">
        <f t="shared" si="69"/>
        <v>813.395459830502</v>
      </c>
      <c r="P113" s="11">
        <f t="shared" si="70"/>
        <v>35.15227092869761</v>
      </c>
      <c r="Q113" s="83">
        <f t="shared" si="71"/>
        <v>1539.2339864731234</v>
      </c>
      <c r="R113" s="113">
        <f t="shared" si="88"/>
        <v>1.5418503902164214E-05</v>
      </c>
      <c r="S113" s="62">
        <f t="shared" si="72"/>
        <v>0.023732685226779633</v>
      </c>
      <c r="T113" s="24"/>
      <c r="U113" s="54">
        <f t="shared" si="73"/>
        <v>5.791171143530922</v>
      </c>
      <c r="V113" s="55">
        <f t="shared" si="74"/>
        <v>5.682980899158017</v>
      </c>
      <c r="W113" s="55">
        <f t="shared" si="75"/>
        <v>5.613290322991613</v>
      </c>
      <c r="X113" s="55">
        <f t="shared" si="76"/>
        <v>5.583541193871009</v>
      </c>
      <c r="Y113" s="56">
        <f t="shared" si="77"/>
        <v>5.594370736783939</v>
      </c>
      <c r="Z113" s="103">
        <f t="shared" si="78"/>
        <v>813.5182038509842</v>
      </c>
      <c r="AA113" s="103">
        <f t="shared" si="79"/>
        <v>813.5497071312299</v>
      </c>
      <c r="AB113" s="103">
        <f t="shared" si="80"/>
        <v>813.3699350360804</v>
      </c>
      <c r="AC113" s="103">
        <f t="shared" si="81"/>
        <v>813.2454044617259</v>
      </c>
      <c r="AD113" s="103">
        <f t="shared" si="82"/>
        <v>813.2940486724896</v>
      </c>
      <c r="AE113" s="51">
        <f t="shared" si="83"/>
        <v>36.791791354593805</v>
      </c>
      <c r="AF113" s="52">
        <f t="shared" si="84"/>
        <v>35.49958022702276</v>
      </c>
      <c r="AG113" s="52">
        <f t="shared" si="85"/>
        <v>34.67939998384759</v>
      </c>
      <c r="AH113" s="52">
        <f t="shared" si="86"/>
        <v>34.3321962192445</v>
      </c>
      <c r="AI113" s="53">
        <f t="shared" si="87"/>
        <v>34.458386858779384</v>
      </c>
      <c r="BX113" s="2"/>
    </row>
    <row r="114" spans="1:76" ht="16.5">
      <c r="A114" s="97">
        <v>75</v>
      </c>
      <c r="B114" s="4">
        <v>-0.548516800716131</v>
      </c>
      <c r="C114" s="11">
        <v>143.7809614383361</v>
      </c>
      <c r="D114" s="5">
        <v>-5.736223522029907</v>
      </c>
      <c r="E114" s="41">
        <f t="shared" si="62"/>
        <v>5.762389346040153</v>
      </c>
      <c r="F114" s="143">
        <f t="shared" si="63"/>
        <v>0.09141946678602182</v>
      </c>
      <c r="G114" s="58">
        <f t="shared" si="89"/>
        <v>23.963493573056017</v>
      </c>
      <c r="H114" s="60">
        <f t="shared" si="90"/>
        <v>0.9560372536716512</v>
      </c>
      <c r="I114" s="60">
        <f t="shared" si="91"/>
        <v>0.9603982243400255</v>
      </c>
      <c r="J114" s="41">
        <f t="shared" si="64"/>
        <v>5.762389346040153</v>
      </c>
      <c r="K114" s="18">
        <f t="shared" si="65"/>
        <v>3.4961006735409037</v>
      </c>
      <c r="L114" s="18">
        <f t="shared" si="66"/>
        <v>28.135586070062157</v>
      </c>
      <c r="M114" s="15">
        <f t="shared" si="67"/>
        <v>11.103955937069063</v>
      </c>
      <c r="N114" s="18">
        <f t="shared" si="68"/>
        <v>671.6625011479857</v>
      </c>
      <c r="O114" s="18">
        <f t="shared" si="69"/>
        <v>813.4415772686527</v>
      </c>
      <c r="P114" s="11">
        <f t="shared" si="70"/>
        <v>36.847531841140196</v>
      </c>
      <c r="Q114" s="83">
        <f t="shared" si="71"/>
        <v>1564.6872529384507</v>
      </c>
      <c r="R114" s="113">
        <f t="shared" si="88"/>
        <v>1.5418503902164214E-05</v>
      </c>
      <c r="S114" s="62">
        <f t="shared" si="72"/>
        <v>0.024125136515098105</v>
      </c>
      <c r="T114" s="24"/>
      <c r="U114" s="54">
        <f t="shared" si="73"/>
        <v>5.911185970102451</v>
      </c>
      <c r="V114" s="55">
        <f t="shared" si="74"/>
        <v>5.820692102149259</v>
      </c>
      <c r="W114" s="55">
        <f t="shared" si="75"/>
        <v>5.762389346040153</v>
      </c>
      <c r="X114" s="55">
        <f t="shared" si="76"/>
        <v>5.737259176221602</v>
      </c>
      <c r="Y114" s="56">
        <f t="shared" si="77"/>
        <v>5.745736870704094</v>
      </c>
      <c r="Z114" s="103">
        <f t="shared" si="78"/>
        <v>813.0418600074862</v>
      </c>
      <c r="AA114" s="103">
        <f t="shared" si="79"/>
        <v>813.4440619982373</v>
      </c>
      <c r="AB114" s="103">
        <f t="shared" si="80"/>
        <v>813.5634438414164</v>
      </c>
      <c r="AC114" s="103">
        <f t="shared" si="81"/>
        <v>813.5811000958929</v>
      </c>
      <c r="AD114" s="103">
        <f t="shared" si="82"/>
        <v>813.5774204002305</v>
      </c>
      <c r="AE114" s="51">
        <f t="shared" si="83"/>
        <v>38.252177576858976</v>
      </c>
      <c r="AF114" s="52">
        <f t="shared" si="84"/>
        <v>37.14838551692565</v>
      </c>
      <c r="AG114" s="52">
        <f t="shared" si="85"/>
        <v>36.44577662028555</v>
      </c>
      <c r="AH114" s="52">
        <f t="shared" si="86"/>
        <v>36.144994589353644</v>
      </c>
      <c r="AI114" s="53">
        <f t="shared" si="87"/>
        <v>36.24632490227715</v>
      </c>
      <c r="BX114" s="2"/>
    </row>
    <row r="115" spans="1:76" ht="16.5">
      <c r="A115" s="97">
        <v>76</v>
      </c>
      <c r="B115" s="4">
        <v>-0.5034363303612066</v>
      </c>
      <c r="C115" s="11">
        <v>128.17012441122077</v>
      </c>
      <c r="D115" s="5">
        <v>-5.84377046827651</v>
      </c>
      <c r="E115" s="41">
        <f t="shared" si="62"/>
        <v>5.865415707742139</v>
      </c>
      <c r="F115" s="143">
        <f t="shared" si="63"/>
        <v>0.0839060550602011</v>
      </c>
      <c r="G115" s="58">
        <f t="shared" si="89"/>
        <v>21.36168740187013</v>
      </c>
      <c r="H115" s="60">
        <f t="shared" si="90"/>
        <v>0.9739617447127518</v>
      </c>
      <c r="I115" s="60">
        <f t="shared" si="91"/>
        <v>0.97756928462369</v>
      </c>
      <c r="J115" s="41">
        <f t="shared" si="64"/>
        <v>5.86541570774214</v>
      </c>
      <c r="K115" s="18">
        <f t="shared" si="65"/>
        <v>2.9450533582940728</v>
      </c>
      <c r="L115" s="18">
        <f t="shared" si="66"/>
        <v>23.41742492275886</v>
      </c>
      <c r="M115" s="15">
        <f t="shared" si="67"/>
        <v>11.524229444964298</v>
      </c>
      <c r="N115" s="18">
        <f t="shared" si="68"/>
        <v>691.1997276381014</v>
      </c>
      <c r="O115" s="18">
        <f t="shared" si="69"/>
        <v>813.1094653907287</v>
      </c>
      <c r="P115" s="11">
        <f t="shared" si="70"/>
        <v>38.01087970429289</v>
      </c>
      <c r="Q115" s="83">
        <f t="shared" si="71"/>
        <v>1580.2067804591402</v>
      </c>
      <c r="R115" s="113">
        <f t="shared" si="88"/>
        <v>1.1166180746222705E-05</v>
      </c>
      <c r="S115" s="62">
        <f t="shared" si="72"/>
        <v>0.01764487452701342</v>
      </c>
      <c r="T115" s="24"/>
      <c r="U115" s="54">
        <f t="shared" si="73"/>
        <v>5.98381705658018</v>
      </c>
      <c r="V115" s="55">
        <f t="shared" si="74"/>
        <v>5.911944202176449</v>
      </c>
      <c r="W115" s="55">
        <f t="shared" si="75"/>
        <v>5.86541570774214</v>
      </c>
      <c r="X115" s="55">
        <f t="shared" si="76"/>
        <v>5.844836874675061</v>
      </c>
      <c r="Y115" s="56">
        <f t="shared" si="77"/>
        <v>5.850481540048399</v>
      </c>
      <c r="Z115" s="103">
        <f t="shared" si="78"/>
        <v>812.5283768405528</v>
      </c>
      <c r="AA115" s="103">
        <f t="shared" si="79"/>
        <v>813.0373761927063</v>
      </c>
      <c r="AB115" s="103">
        <f t="shared" si="80"/>
        <v>813.2782465802635</v>
      </c>
      <c r="AC115" s="103">
        <f t="shared" si="81"/>
        <v>813.3625464039616</v>
      </c>
      <c r="AD115" s="103">
        <f t="shared" si="82"/>
        <v>813.3407809361596</v>
      </c>
      <c r="AE115" s="51">
        <f t="shared" si="83"/>
        <v>39.14974547389699</v>
      </c>
      <c r="AF115" s="52">
        <f t="shared" si="84"/>
        <v>38.26149412272504</v>
      </c>
      <c r="AG115" s="52">
        <f t="shared" si="85"/>
        <v>37.69188448289104</v>
      </c>
      <c r="AH115" s="52">
        <f t="shared" si="86"/>
        <v>37.441313542796394</v>
      </c>
      <c r="AI115" s="53">
        <f t="shared" si="87"/>
        <v>37.50996089915497</v>
      </c>
      <c r="BX115" s="2"/>
    </row>
    <row r="116" spans="1:35" ht="16.5">
      <c r="A116" s="114">
        <v>76.448413</v>
      </c>
      <c r="B116" s="105">
        <v>-0.48628682969729287</v>
      </c>
      <c r="C116" s="37">
        <v>120.68546934897685</v>
      </c>
      <c r="D116" s="38">
        <v>-5.887457214617205</v>
      </c>
      <c r="E116" s="42">
        <f t="shared" si="62"/>
        <v>5.907506016474738</v>
      </c>
      <c r="F116" s="144">
        <f t="shared" si="63"/>
        <v>0.08104780494954882</v>
      </c>
      <c r="G116" s="37">
        <f t="shared" si="89"/>
        <v>20.114244891496142</v>
      </c>
      <c r="H116" s="105">
        <f t="shared" si="90"/>
        <v>0.9812428691028673</v>
      </c>
      <c r="I116" s="105">
        <f t="shared" si="91"/>
        <v>0.9845843360791229</v>
      </c>
      <c r="J116" s="42">
        <f t="shared" si="64"/>
        <v>5.907506016474738</v>
      </c>
      <c r="K116" s="112">
        <f t="shared" si="65"/>
        <v>2.747825038934079</v>
      </c>
      <c r="L116" s="112">
        <f t="shared" si="66"/>
        <v>21.630167179364523</v>
      </c>
      <c r="M116" s="106">
        <f t="shared" si="67"/>
        <v>11.697178726571531</v>
      </c>
      <c r="N116" s="18">
        <f t="shared" si="68"/>
        <v>699.2290932606957</v>
      </c>
      <c r="O116" s="112">
        <f t="shared" si="69"/>
        <v>812.8879569803258</v>
      </c>
      <c r="P116" s="37">
        <f t="shared" si="70"/>
        <v>38.48971243703316</v>
      </c>
      <c r="Q116" s="84">
        <f t="shared" si="71"/>
        <v>1586.6819336229248</v>
      </c>
      <c r="R116" s="107">
        <f>K$32*(A116-A115)/2</f>
        <v>3.4569287951405976E-06</v>
      </c>
      <c r="S116" s="115">
        <f t="shared" si="72"/>
        <v>0.005485046465070451</v>
      </c>
      <c r="T116" s="116"/>
      <c r="U116" s="117">
        <f t="shared" si="73"/>
        <v>6.01336815428168</v>
      </c>
      <c r="V116" s="118">
        <f t="shared" si="74"/>
        <v>5.9492450250456175</v>
      </c>
      <c r="W116" s="118">
        <f t="shared" si="75"/>
        <v>5.907506016474738</v>
      </c>
      <c r="X116" s="118">
        <f t="shared" si="76"/>
        <v>5.888627128532986</v>
      </c>
      <c r="Y116" s="119">
        <f t="shared" si="77"/>
        <v>5.892828076624862</v>
      </c>
      <c r="Z116" s="120">
        <f t="shared" si="78"/>
        <v>812.2709013689781</v>
      </c>
      <c r="AA116" s="120">
        <f t="shared" si="79"/>
        <v>812.79395617446</v>
      </c>
      <c r="AB116" s="120">
        <f t="shared" si="80"/>
        <v>813.0633586353503</v>
      </c>
      <c r="AC116" s="120">
        <f t="shared" si="81"/>
        <v>813.1667967101624</v>
      </c>
      <c r="AD116" s="120">
        <f t="shared" si="82"/>
        <v>813.1447720126781</v>
      </c>
      <c r="AE116" s="121">
        <f t="shared" si="83"/>
        <v>39.5179056767324</v>
      </c>
      <c r="AF116" s="122">
        <f t="shared" si="84"/>
        <v>38.72121323815192</v>
      </c>
      <c r="AG116" s="122">
        <f t="shared" si="85"/>
        <v>38.206977333917806</v>
      </c>
      <c r="AH116" s="122">
        <f t="shared" si="86"/>
        <v>37.97551014977001</v>
      </c>
      <c r="AI116" s="123">
        <f t="shared" si="87"/>
        <v>38.02695578659367</v>
      </c>
    </row>
    <row r="117" spans="1:35" ht="28.5" customHeight="1">
      <c r="A117" s="97">
        <v>0.464341</v>
      </c>
      <c r="B117" s="4">
        <v>-0.10352712551939902</v>
      </c>
      <c r="C117" s="11">
        <v>216.60045205178835</v>
      </c>
      <c r="D117" s="5">
        <v>0.06772113470913933</v>
      </c>
      <c r="E117" s="41">
        <f t="shared" si="62"/>
        <v>0.12370940871495101</v>
      </c>
      <c r="F117" s="143">
        <f t="shared" si="63"/>
        <v>0.01725452091989984</v>
      </c>
      <c r="G117" s="58">
        <f t="shared" si="89"/>
        <v>36.100075341964725</v>
      </c>
      <c r="H117" s="60">
        <f t="shared" si="90"/>
        <v>-0.011286855784856557</v>
      </c>
      <c r="I117" s="60">
        <f t="shared" si="91"/>
        <v>0.02061823478582517</v>
      </c>
      <c r="J117" s="41">
        <f t="shared" si="64"/>
        <v>0.12370940871495101</v>
      </c>
      <c r="K117" s="18">
        <f t="shared" si="65"/>
        <v>0.12454100703174716</v>
      </c>
      <c r="L117" s="18">
        <f t="shared" si="66"/>
        <v>14.266861481032088</v>
      </c>
      <c r="M117" s="15">
        <f t="shared" si="67"/>
        <v>0.0015476546268119126</v>
      </c>
      <c r="N117" s="18">
        <f t="shared" si="68"/>
        <v>0.501540976564642</v>
      </c>
      <c r="O117" s="18">
        <f t="shared" si="69"/>
        <v>351.19010571638194</v>
      </c>
      <c r="P117" s="11">
        <f t="shared" si="70"/>
        <v>1.416301233345345</v>
      </c>
      <c r="Q117" s="83">
        <f t="shared" si="71"/>
        <v>367.50089806898256</v>
      </c>
      <c r="R117" s="113">
        <f>K$33*(A118-A117)/2</f>
        <v>5.286941766850984E-06</v>
      </c>
      <c r="S117" s="62">
        <f>Q117*K$33*(A118-A117)/2</f>
        <v>0.0019429558473561502</v>
      </c>
      <c r="T117" s="24"/>
      <c r="U117" s="54">
        <f t="shared" si="73"/>
        <v>1.4293408397002105</v>
      </c>
      <c r="V117" s="55">
        <f t="shared" si="74"/>
        <v>0.7686205652880872</v>
      </c>
      <c r="W117" s="55">
        <f t="shared" si="75"/>
        <v>0.12370940871495101</v>
      </c>
      <c r="X117" s="55">
        <f t="shared" si="76"/>
        <v>0.5626673700307981</v>
      </c>
      <c r="Y117" s="56">
        <f t="shared" si="77"/>
        <v>1.2225584762546517</v>
      </c>
      <c r="Z117" s="103">
        <f t="shared" si="78"/>
        <v>494.883307829393</v>
      </c>
      <c r="AA117" s="103">
        <f t="shared" si="79"/>
        <v>366.0721759974529</v>
      </c>
      <c r="AB117" s="103">
        <f t="shared" si="80"/>
        <v>123.3049126899641</v>
      </c>
      <c r="AC117" s="103">
        <f t="shared" si="81"/>
        <v>312.4550891578025</v>
      </c>
      <c r="AD117" s="103">
        <f t="shared" si="82"/>
        <v>459.23504290729727</v>
      </c>
      <c r="AE117" s="51">
        <f t="shared" si="83"/>
        <v>2.9473114889048495</v>
      </c>
      <c r="AF117" s="52">
        <f t="shared" si="84"/>
        <v>1.0852960501660172</v>
      </c>
      <c r="AG117" s="52">
        <f t="shared" si="85"/>
        <v>0.09619088434858682</v>
      </c>
      <c r="AH117" s="52">
        <f t="shared" si="86"/>
        <v>0.6804857533835511</v>
      </c>
      <c r="AI117" s="53">
        <f t="shared" si="87"/>
        <v>2.2722219899237213</v>
      </c>
    </row>
    <row r="118" spans="1:35" ht="16.5">
      <c r="A118" s="97">
        <v>1</v>
      </c>
      <c r="B118" s="4">
        <v>-0.10201950251602909</v>
      </c>
      <c r="C118" s="11">
        <v>219.58191331162743</v>
      </c>
      <c r="D118" s="5">
        <v>0.03201916274659281</v>
      </c>
      <c r="E118" s="41">
        <f t="shared" si="62"/>
        <v>0.10692616927867032</v>
      </c>
      <c r="F118" s="143">
        <f t="shared" si="63"/>
        <v>0.017003250419338183</v>
      </c>
      <c r="G118" s="58">
        <f t="shared" si="89"/>
        <v>36.596985551937905</v>
      </c>
      <c r="H118" s="60">
        <f t="shared" si="90"/>
        <v>-0.005336527124432136</v>
      </c>
      <c r="I118" s="60">
        <f t="shared" si="91"/>
        <v>0.017821028213111722</v>
      </c>
      <c r="J118" s="41">
        <f t="shared" si="64"/>
        <v>0.10692616927867032</v>
      </c>
      <c r="K118" s="18">
        <f t="shared" si="65"/>
        <v>0.12094013926317644</v>
      </c>
      <c r="L118" s="18">
        <f t="shared" si="66"/>
        <v>14.617544393910725</v>
      </c>
      <c r="M118" s="15">
        <f t="shared" si="67"/>
        <v>0.00034597565548958714</v>
      </c>
      <c r="N118" s="18">
        <f t="shared" si="68"/>
        <v>0.375412003673923</v>
      </c>
      <c r="O118" s="18">
        <f t="shared" si="69"/>
        <v>350.50903631567587</v>
      </c>
      <c r="P118" s="11">
        <f t="shared" si="70"/>
        <v>1.440293633023297</v>
      </c>
      <c r="Q118" s="83">
        <f t="shared" si="71"/>
        <v>367.0635724612025</v>
      </c>
      <c r="R118" s="113">
        <f aca="true" t="shared" si="92" ref="R118:R143">K$33*(A119-A117)/2</f>
        <v>1.5156918313219072E-05</v>
      </c>
      <c r="S118" s="62">
        <f>Q118*K$33*(A119-A117)/2</f>
        <v>0.005563552583552816</v>
      </c>
      <c r="T118" s="24"/>
      <c r="U118" s="54">
        <f t="shared" si="73"/>
        <v>1.4448103276345308</v>
      </c>
      <c r="V118" s="55">
        <f t="shared" si="74"/>
        <v>0.773900155480853</v>
      </c>
      <c r="W118" s="55">
        <f t="shared" si="75"/>
        <v>0.10692616927867032</v>
      </c>
      <c r="X118" s="55">
        <f t="shared" si="76"/>
        <v>0.5700983668713391</v>
      </c>
      <c r="Y118" s="56">
        <f t="shared" si="77"/>
        <v>1.240829672981574</v>
      </c>
      <c r="Z118" s="103">
        <f t="shared" si="78"/>
        <v>497.4241970879251</v>
      </c>
      <c r="AA118" s="103">
        <f t="shared" si="79"/>
        <v>367.3220706131029</v>
      </c>
      <c r="AB118" s="103">
        <f t="shared" si="80"/>
        <v>110.69072801793696</v>
      </c>
      <c r="AC118" s="103">
        <f t="shared" si="81"/>
        <v>314.5876426443518</v>
      </c>
      <c r="AD118" s="103">
        <f t="shared" si="82"/>
        <v>462.5205432150627</v>
      </c>
      <c r="AE118" s="51">
        <f t="shared" si="83"/>
        <v>3.0011976099985387</v>
      </c>
      <c r="AF118" s="52">
        <f t="shared" si="84"/>
        <v>1.0967704550226933</v>
      </c>
      <c r="AG118" s="52">
        <f t="shared" si="85"/>
        <v>0.08137553334261766</v>
      </c>
      <c r="AH118" s="52">
        <f t="shared" si="86"/>
        <v>0.6936404250911408</v>
      </c>
      <c r="AI118" s="53">
        <f t="shared" si="87"/>
        <v>2.328484141661494</v>
      </c>
    </row>
    <row r="119" spans="1:35" ht="16.5">
      <c r="A119" s="97">
        <v>2</v>
      </c>
      <c r="B119" s="4">
        <v>-0.0969722207364363</v>
      </c>
      <c r="C119" s="11">
        <v>222.0271905668613</v>
      </c>
      <c r="D119" s="5">
        <v>-0.0605835884936197</v>
      </c>
      <c r="E119" s="41">
        <f t="shared" si="62"/>
        <v>0.11434151822203681</v>
      </c>
      <c r="F119" s="143">
        <f t="shared" si="63"/>
        <v>0.016162036789406052</v>
      </c>
      <c r="G119" s="58">
        <f t="shared" si="89"/>
        <v>37.004531761143554</v>
      </c>
      <c r="H119" s="60">
        <f t="shared" si="90"/>
        <v>0.010097264748936616</v>
      </c>
      <c r="I119" s="60">
        <f t="shared" si="91"/>
        <v>0.019056919703672803</v>
      </c>
      <c r="J119" s="41">
        <f t="shared" si="64"/>
        <v>0.11434151822203681</v>
      </c>
      <c r="K119" s="18">
        <f t="shared" si="65"/>
        <v>0.10926944678181362</v>
      </c>
      <c r="L119" s="18">
        <f t="shared" si="66"/>
        <v>14.853623791761343</v>
      </c>
      <c r="M119" s="15">
        <f t="shared" si="67"/>
        <v>0.0012386128621140221</v>
      </c>
      <c r="N119" s="18">
        <f t="shared" si="68"/>
        <v>0.42892072221150246</v>
      </c>
      <c r="O119" s="18">
        <f t="shared" si="69"/>
        <v>353.7799089043834</v>
      </c>
      <c r="P119" s="11">
        <f t="shared" si="70"/>
        <v>1.4693895005295037</v>
      </c>
      <c r="Q119" s="83">
        <f t="shared" si="71"/>
        <v>370.6423509785297</v>
      </c>
      <c r="R119" s="113">
        <f t="shared" si="92"/>
        <v>1.9739953092736178E-05</v>
      </c>
      <c r="S119" s="62">
        <f aca="true" t="shared" si="93" ref="S119:S142">Q119*K$33</f>
        <v>0.007316462622497635</v>
      </c>
      <c r="T119" s="24"/>
      <c r="U119" s="54">
        <f t="shared" si="73"/>
        <v>1.4556189590664548</v>
      </c>
      <c r="V119" s="55">
        <f t="shared" si="74"/>
        <v>0.778027290954939</v>
      </c>
      <c r="W119" s="55">
        <f t="shared" si="75"/>
        <v>0.11434151822203681</v>
      </c>
      <c r="X119" s="55">
        <f t="shared" si="76"/>
        <v>0.5848667420443961</v>
      </c>
      <c r="Y119" s="56">
        <f t="shared" si="77"/>
        <v>1.2618683905033832</v>
      </c>
      <c r="Z119" s="103">
        <f t="shared" si="78"/>
        <v>499.1899067731204</v>
      </c>
      <c r="AA119" s="103">
        <f t="shared" si="79"/>
        <v>368.29553890105916</v>
      </c>
      <c r="AB119" s="103">
        <f t="shared" si="80"/>
        <v>116.37126539467106</v>
      </c>
      <c r="AC119" s="103">
        <f t="shared" si="81"/>
        <v>318.77378220667725</v>
      </c>
      <c r="AD119" s="103">
        <f t="shared" si="82"/>
        <v>466.269051246389</v>
      </c>
      <c r="AE119" s="51">
        <f t="shared" si="83"/>
        <v>3.0391276150374855</v>
      </c>
      <c r="AF119" s="52">
        <f t="shared" si="84"/>
        <v>1.1057783638500525</v>
      </c>
      <c r="AG119" s="52">
        <f t="shared" si="85"/>
        <v>0.08785306959455645</v>
      </c>
      <c r="AH119" s="52">
        <f t="shared" si="86"/>
        <v>0.7201065714903041</v>
      </c>
      <c r="AI119" s="53">
        <f t="shared" si="87"/>
        <v>2.3940818826751196</v>
      </c>
    </row>
    <row r="120" spans="1:35" ht="16.5">
      <c r="A120" s="97">
        <v>3</v>
      </c>
      <c r="B120" s="4">
        <v>-0.09146246735522823</v>
      </c>
      <c r="C120" s="11">
        <v>224.03234310047768</v>
      </c>
      <c r="D120" s="5">
        <v>-0.17685285481906543</v>
      </c>
      <c r="E120" s="41">
        <f t="shared" si="62"/>
        <v>0.1991037799549763</v>
      </c>
      <c r="F120" s="143">
        <f t="shared" si="63"/>
        <v>0.015243744559204705</v>
      </c>
      <c r="G120" s="58">
        <f t="shared" si="89"/>
        <v>37.33872385007962</v>
      </c>
      <c r="H120" s="60">
        <f t="shared" si="90"/>
        <v>0.029475475803177574</v>
      </c>
      <c r="I120" s="60">
        <f t="shared" si="91"/>
        <v>0.03318396332582938</v>
      </c>
      <c r="J120" s="41">
        <f t="shared" si="64"/>
        <v>0.1991037799549763</v>
      </c>
      <c r="K120" s="18">
        <f t="shared" si="65"/>
        <v>0.09720528716036538</v>
      </c>
      <c r="L120" s="18">
        <f t="shared" si="66"/>
        <v>15.033939232080801</v>
      </c>
      <c r="M120" s="15">
        <f t="shared" si="67"/>
        <v>0.010554793650587927</v>
      </c>
      <c r="N120" s="18">
        <f t="shared" si="68"/>
        <v>1.2879954878021158</v>
      </c>
      <c r="O120" s="18">
        <f t="shared" si="69"/>
        <v>369.03038129306753</v>
      </c>
      <c r="P120" s="11">
        <f t="shared" si="70"/>
        <v>1.5358226834426156</v>
      </c>
      <c r="Q120" s="83">
        <f t="shared" si="71"/>
        <v>386.99589877720405</v>
      </c>
      <c r="R120" s="113">
        <f t="shared" si="92"/>
        <v>1.9739953092736178E-05</v>
      </c>
      <c r="S120" s="62">
        <f t="shared" si="93"/>
        <v>0.007639280888943286</v>
      </c>
      <c r="T120" s="24"/>
      <c r="U120" s="54">
        <f t="shared" si="73"/>
        <v>1.4717708480649059</v>
      </c>
      <c r="V120" s="55">
        <f t="shared" si="74"/>
        <v>0.7961749867893276</v>
      </c>
      <c r="W120" s="55">
        <f t="shared" si="75"/>
        <v>0.1991037799549763</v>
      </c>
      <c r="X120" s="55">
        <f t="shared" si="76"/>
        <v>0.61915470281975</v>
      </c>
      <c r="Y120" s="56">
        <f t="shared" si="77"/>
        <v>1.290358594377294</v>
      </c>
      <c r="Z120" s="103">
        <f t="shared" si="78"/>
        <v>501.81392601391246</v>
      </c>
      <c r="AA120" s="103">
        <f t="shared" si="79"/>
        <v>372.53940333054646</v>
      </c>
      <c r="AB120" s="103">
        <f t="shared" si="80"/>
        <v>171.27053644000463</v>
      </c>
      <c r="AC120" s="103">
        <f t="shared" si="81"/>
        <v>328.2403875221559</v>
      </c>
      <c r="AD120" s="103">
        <f t="shared" si="82"/>
        <v>471.28765315871794</v>
      </c>
      <c r="AE120" s="51">
        <f t="shared" si="83"/>
        <v>3.0962367548665153</v>
      </c>
      <c r="AF120" s="52">
        <f t="shared" si="84"/>
        <v>1.1457853052587645</v>
      </c>
      <c r="AG120" s="52">
        <f t="shared" si="85"/>
        <v>0.16958196478566545</v>
      </c>
      <c r="AH120" s="52">
        <f t="shared" si="86"/>
        <v>0.7832081820190769</v>
      </c>
      <c r="AI120" s="53">
        <f t="shared" si="87"/>
        <v>2.484301210283056</v>
      </c>
    </row>
    <row r="121" spans="1:35" ht="16.5">
      <c r="A121" s="97">
        <v>4</v>
      </c>
      <c r="B121" s="4">
        <v>-0.08817957026607104</v>
      </c>
      <c r="C121" s="11">
        <v>224.7003879158256</v>
      </c>
      <c r="D121" s="5">
        <v>-0.29110611760697813</v>
      </c>
      <c r="E121" s="41">
        <f t="shared" si="62"/>
        <v>0.30416838810191427</v>
      </c>
      <c r="F121" s="143">
        <f t="shared" si="63"/>
        <v>0.014696595044345171</v>
      </c>
      <c r="G121" s="58">
        <f t="shared" si="89"/>
        <v>37.4500646526376</v>
      </c>
      <c r="H121" s="60">
        <f t="shared" si="90"/>
        <v>0.04851768626782969</v>
      </c>
      <c r="I121" s="60">
        <f t="shared" si="91"/>
        <v>0.05069473135031905</v>
      </c>
      <c r="J121" s="41">
        <f t="shared" si="64"/>
        <v>0.30416838810191427</v>
      </c>
      <c r="K121" s="18">
        <f t="shared" si="65"/>
        <v>0.09035246750251599</v>
      </c>
      <c r="L121" s="18">
        <f t="shared" si="66"/>
        <v>15.076536503704588</v>
      </c>
      <c r="M121" s="15">
        <f t="shared" si="67"/>
        <v>0.02859751274168343</v>
      </c>
      <c r="N121" s="18">
        <f t="shared" si="68"/>
        <v>2.9704923824788145</v>
      </c>
      <c r="O121" s="18">
        <f t="shared" si="69"/>
        <v>384.80975211269384</v>
      </c>
      <c r="P121" s="11">
        <f t="shared" si="70"/>
        <v>1.623512284059424</v>
      </c>
      <c r="Q121" s="83">
        <f t="shared" si="71"/>
        <v>404.5992432631809</v>
      </c>
      <c r="R121" s="113">
        <f t="shared" si="92"/>
        <v>1.9739953092736178E-05</v>
      </c>
      <c r="S121" s="62">
        <f t="shared" si="93"/>
        <v>0.007986770083371744</v>
      </c>
      <c r="T121" s="24"/>
      <c r="U121" s="54">
        <f t="shared" si="73"/>
        <v>1.4906097303397325</v>
      </c>
      <c r="V121" s="55">
        <f t="shared" si="74"/>
        <v>0.8279103414575815</v>
      </c>
      <c r="W121" s="55">
        <f t="shared" si="75"/>
        <v>0.30416838810191427</v>
      </c>
      <c r="X121" s="55">
        <f t="shared" si="76"/>
        <v>0.665707137311756</v>
      </c>
      <c r="Y121" s="56">
        <f t="shared" si="77"/>
        <v>1.318096463288745</v>
      </c>
      <c r="Z121" s="103">
        <f t="shared" si="78"/>
        <v>504.8527108461239</v>
      </c>
      <c r="AA121" s="103">
        <f t="shared" si="79"/>
        <v>379.82294153351313</v>
      </c>
      <c r="AB121" s="103">
        <f t="shared" si="80"/>
        <v>222.68253244357416</v>
      </c>
      <c r="AC121" s="103">
        <f t="shared" si="81"/>
        <v>340.57860857457393</v>
      </c>
      <c r="AD121" s="103">
        <f t="shared" si="82"/>
        <v>476.1119671656839</v>
      </c>
      <c r="AE121" s="51">
        <f t="shared" si="83"/>
        <v>3.1634949416543328</v>
      </c>
      <c r="AF121" s="52">
        <f t="shared" si="84"/>
        <v>1.2173038765983928</v>
      </c>
      <c r="AG121" s="52">
        <f t="shared" si="85"/>
        <v>0.2905072172742443</v>
      </c>
      <c r="AH121" s="52">
        <f t="shared" si="86"/>
        <v>0.8725829027744998</v>
      </c>
      <c r="AI121" s="53">
        <f t="shared" si="87"/>
        <v>2.5736724819956502</v>
      </c>
    </row>
    <row r="122" spans="1:35" ht="16.5">
      <c r="A122" s="97">
        <v>5</v>
      </c>
      <c r="B122" s="4">
        <v>-0.08073507477383401</v>
      </c>
      <c r="C122" s="11">
        <v>226.3552690015626</v>
      </c>
      <c r="D122" s="5">
        <v>-0.4028406954084523</v>
      </c>
      <c r="E122" s="41">
        <f t="shared" si="62"/>
        <v>0.41085128474412974</v>
      </c>
      <c r="F122" s="143">
        <f t="shared" si="63"/>
        <v>0.013455845795639002</v>
      </c>
      <c r="G122" s="58">
        <f t="shared" si="89"/>
        <v>37.725878166927096</v>
      </c>
      <c r="H122" s="60">
        <f t="shared" si="90"/>
        <v>0.06714011590140873</v>
      </c>
      <c r="I122" s="60">
        <f t="shared" si="91"/>
        <v>0.06847521412402163</v>
      </c>
      <c r="J122" s="41">
        <f t="shared" si="64"/>
        <v>0.41085128474412974</v>
      </c>
      <c r="K122" s="18">
        <f t="shared" si="65"/>
        <v>0.07574056930795328</v>
      </c>
      <c r="L122" s="18">
        <f t="shared" si="66"/>
        <v>15.198171658452136</v>
      </c>
      <c r="M122" s="15">
        <f t="shared" si="67"/>
        <v>0.0547636355609208</v>
      </c>
      <c r="N122" s="18">
        <f t="shared" si="68"/>
        <v>5.3556220770778316</v>
      </c>
      <c r="O122" s="18">
        <f t="shared" si="69"/>
        <v>400.86350373223206</v>
      </c>
      <c r="P122" s="11">
        <f t="shared" si="70"/>
        <v>1.7504046210897382</v>
      </c>
      <c r="Q122" s="83">
        <f t="shared" si="71"/>
        <v>423.2982062937206</v>
      </c>
      <c r="R122" s="113">
        <f t="shared" si="92"/>
        <v>1.9739953092736178E-05</v>
      </c>
      <c r="S122" s="62">
        <f t="shared" si="93"/>
        <v>0.008355886736477407</v>
      </c>
      <c r="T122" s="24"/>
      <c r="U122" s="54">
        <f t="shared" si="73"/>
        <v>1.5189723823839767</v>
      </c>
      <c r="V122" s="55">
        <f t="shared" si="74"/>
        <v>0.871367199366373</v>
      </c>
      <c r="W122" s="55">
        <f t="shared" si="75"/>
        <v>0.41085128474412974</v>
      </c>
      <c r="X122" s="55">
        <f t="shared" si="76"/>
        <v>0.7320048118545198</v>
      </c>
      <c r="Y122" s="56">
        <f t="shared" si="77"/>
        <v>1.3639565958410858</v>
      </c>
      <c r="Z122" s="103">
        <f t="shared" si="78"/>
        <v>509.38432073363475</v>
      </c>
      <c r="AA122" s="103">
        <f t="shared" si="79"/>
        <v>389.53067400683256</v>
      </c>
      <c r="AB122" s="103">
        <f t="shared" si="80"/>
        <v>264.18657684831896</v>
      </c>
      <c r="AC122" s="103">
        <f t="shared" si="81"/>
        <v>357.2565127083887</v>
      </c>
      <c r="AD122" s="103">
        <f t="shared" si="82"/>
        <v>483.9594343639853</v>
      </c>
      <c r="AE122" s="51">
        <f t="shared" si="83"/>
        <v>3.2660717379648494</v>
      </c>
      <c r="AF122" s="52">
        <f t="shared" si="84"/>
        <v>1.3184525571168328</v>
      </c>
      <c r="AG122" s="52">
        <f t="shared" si="85"/>
        <v>0.4355184563841956</v>
      </c>
      <c r="AH122" s="52">
        <f t="shared" si="86"/>
        <v>1.007226295915636</v>
      </c>
      <c r="AI122" s="53">
        <f t="shared" si="87"/>
        <v>2.724754058067178</v>
      </c>
    </row>
    <row r="123" spans="1:35" ht="16.5">
      <c r="A123" s="97">
        <v>6</v>
      </c>
      <c r="B123" s="4">
        <v>-0.07524621250972174</v>
      </c>
      <c r="C123" s="11">
        <v>225.66336447711956</v>
      </c>
      <c r="D123" s="5">
        <v>-0.5154700836699003</v>
      </c>
      <c r="E123" s="41">
        <f t="shared" si="62"/>
        <v>0.5209332007615873</v>
      </c>
      <c r="F123" s="143">
        <f t="shared" si="63"/>
        <v>0.012541035418286958</v>
      </c>
      <c r="G123" s="58">
        <f t="shared" si="89"/>
        <v>37.61056074618659</v>
      </c>
      <c r="H123" s="60">
        <f t="shared" si="90"/>
        <v>0.08591168061165004</v>
      </c>
      <c r="I123" s="60">
        <f t="shared" si="91"/>
        <v>0.08682220012693123</v>
      </c>
      <c r="J123" s="41">
        <f t="shared" si="64"/>
        <v>0.5209332007615873</v>
      </c>
      <c r="K123" s="18">
        <f t="shared" si="65"/>
        <v>0.06579203975146028</v>
      </c>
      <c r="L123" s="18">
        <f t="shared" si="66"/>
        <v>15.045170719683872</v>
      </c>
      <c r="M123" s="15">
        <f t="shared" si="67"/>
        <v>0.08966697694251591</v>
      </c>
      <c r="N123" s="18">
        <f t="shared" si="68"/>
        <v>8.506621916293879</v>
      </c>
      <c r="O123" s="18">
        <f t="shared" si="69"/>
        <v>415.66768816595413</v>
      </c>
      <c r="P123" s="11">
        <f t="shared" si="70"/>
        <v>1.8841821158769356</v>
      </c>
      <c r="Q123" s="83">
        <f t="shared" si="71"/>
        <v>441.2591219345028</v>
      </c>
      <c r="R123" s="113">
        <f t="shared" si="92"/>
        <v>1.9739953092736178E-05</v>
      </c>
      <c r="S123" s="62">
        <f t="shared" si="93"/>
        <v>0.008710434368729038</v>
      </c>
      <c r="T123" s="24"/>
      <c r="U123" s="54">
        <f t="shared" si="73"/>
        <v>1.5434805281631538</v>
      </c>
      <c r="V123" s="55">
        <f t="shared" si="74"/>
        <v>0.9225058304365409</v>
      </c>
      <c r="W123" s="55">
        <f t="shared" si="75"/>
        <v>0.5209332007615873</v>
      </c>
      <c r="X123" s="55">
        <f t="shared" si="76"/>
        <v>0.8021192668286367</v>
      </c>
      <c r="Y123" s="56">
        <f t="shared" si="77"/>
        <v>1.4025294160463817</v>
      </c>
      <c r="Z123" s="103">
        <f t="shared" si="78"/>
        <v>513.2589121736631</v>
      </c>
      <c r="AA123" s="103">
        <f t="shared" si="79"/>
        <v>400.5932843797218</v>
      </c>
      <c r="AB123" s="103">
        <f t="shared" si="80"/>
        <v>300.12903647339516</v>
      </c>
      <c r="AC123" s="103">
        <f t="shared" si="81"/>
        <v>373.91677599971285</v>
      </c>
      <c r="AD123" s="103">
        <f t="shared" si="82"/>
        <v>490.44043180327765</v>
      </c>
      <c r="AE123" s="51">
        <f t="shared" si="83"/>
        <v>3.355983014806683</v>
      </c>
      <c r="AF123" s="52">
        <f t="shared" si="84"/>
        <v>1.4422400807242526</v>
      </c>
      <c r="AG123" s="52">
        <f t="shared" si="85"/>
        <v>0.6086247069102589</v>
      </c>
      <c r="AH123" s="52">
        <f t="shared" si="86"/>
        <v>1.1590304703217666</v>
      </c>
      <c r="AI123" s="53">
        <f t="shared" si="87"/>
        <v>2.8550323066217165</v>
      </c>
    </row>
    <row r="124" spans="1:35" ht="16.5">
      <c r="A124" s="97">
        <v>7</v>
      </c>
      <c r="B124" s="4">
        <v>-0.07078152737965127</v>
      </c>
      <c r="C124" s="11">
        <v>226.1687127607943</v>
      </c>
      <c r="D124" s="5">
        <v>-0.6276426179857324</v>
      </c>
      <c r="E124" s="41">
        <f t="shared" si="62"/>
        <v>0.6316211526937492</v>
      </c>
      <c r="F124" s="143">
        <f t="shared" si="63"/>
        <v>0.011796921229941878</v>
      </c>
      <c r="G124" s="58">
        <f t="shared" si="89"/>
        <v>37.69478546013239</v>
      </c>
      <c r="H124" s="60">
        <f t="shared" si="90"/>
        <v>0.10460710299762208</v>
      </c>
      <c r="I124" s="60">
        <f t="shared" si="91"/>
        <v>0.10527019211562486</v>
      </c>
      <c r="J124" s="41">
        <f t="shared" si="64"/>
        <v>0.6316211526937492</v>
      </c>
      <c r="K124" s="18">
        <f t="shared" si="65"/>
        <v>0.058216209047862066</v>
      </c>
      <c r="L124" s="18">
        <f t="shared" si="66"/>
        <v>15.062656663542247</v>
      </c>
      <c r="M124" s="15">
        <f t="shared" si="67"/>
        <v>0.13293840021107262</v>
      </c>
      <c r="N124" s="18">
        <f t="shared" si="68"/>
        <v>12.356793451962412</v>
      </c>
      <c r="O124" s="18">
        <f t="shared" si="69"/>
        <v>431.2294506015476</v>
      </c>
      <c r="P124" s="11">
        <f t="shared" si="70"/>
        <v>2.059471583785127</v>
      </c>
      <c r="Q124" s="83">
        <f t="shared" si="71"/>
        <v>460.89952691009637</v>
      </c>
      <c r="R124" s="113">
        <f t="shared" si="92"/>
        <v>1.9739953092736178E-05</v>
      </c>
      <c r="S124" s="62">
        <f t="shared" si="93"/>
        <v>0.009098135041669599</v>
      </c>
      <c r="T124" s="24"/>
      <c r="U124" s="54">
        <f t="shared" si="73"/>
        <v>1.5832114401592357</v>
      </c>
      <c r="V124" s="55">
        <f t="shared" si="74"/>
        <v>0.9873112801271909</v>
      </c>
      <c r="W124" s="55">
        <f t="shared" si="75"/>
        <v>0.6316211526937492</v>
      </c>
      <c r="X124" s="55">
        <f t="shared" si="76"/>
        <v>0.8826344737446216</v>
      </c>
      <c r="Y124" s="56">
        <f t="shared" si="77"/>
        <v>1.4543309681785594</v>
      </c>
      <c r="Z124" s="103">
        <f t="shared" si="78"/>
        <v>519.4610356215844</v>
      </c>
      <c r="AA124" s="103">
        <f t="shared" si="79"/>
        <v>414.1059164908511</v>
      </c>
      <c r="AB124" s="103">
        <f t="shared" si="80"/>
        <v>331.59999147325846</v>
      </c>
      <c r="AC124" s="103">
        <f t="shared" si="81"/>
        <v>392.0003977812609</v>
      </c>
      <c r="AD124" s="103">
        <f t="shared" si="82"/>
        <v>498.97991164078314</v>
      </c>
      <c r="AE124" s="51">
        <f t="shared" si="83"/>
        <v>3.504251837408388</v>
      </c>
      <c r="AF124" s="52">
        <f t="shared" si="84"/>
        <v>1.606501791442693</v>
      </c>
      <c r="AG124" s="52">
        <f t="shared" si="85"/>
        <v>0.8067241332076942</v>
      </c>
      <c r="AH124" s="52">
        <f t="shared" si="86"/>
        <v>1.3452844654139513</v>
      </c>
      <c r="AI124" s="53">
        <f t="shared" si="87"/>
        <v>3.03459569145291</v>
      </c>
    </row>
    <row r="125" spans="1:35" ht="16.5">
      <c r="A125" s="97">
        <v>8</v>
      </c>
      <c r="B125" s="4">
        <v>-0.06332586799282325</v>
      </c>
      <c r="C125" s="11">
        <v>225.6847978420167</v>
      </c>
      <c r="D125" s="5">
        <v>-0.740146841762064</v>
      </c>
      <c r="E125" s="41">
        <f t="shared" si="62"/>
        <v>0.742850935873007</v>
      </c>
      <c r="F125" s="143">
        <f t="shared" si="63"/>
        <v>0.010554311332137209</v>
      </c>
      <c r="G125" s="58">
        <f t="shared" si="89"/>
        <v>37.614132973669456</v>
      </c>
      <c r="H125" s="60">
        <f t="shared" si="90"/>
        <v>0.12335780696034401</v>
      </c>
      <c r="I125" s="60">
        <f t="shared" si="91"/>
        <v>0.12380848931216784</v>
      </c>
      <c r="J125" s="41">
        <f t="shared" si="64"/>
        <v>0.742850935873007</v>
      </c>
      <c r="K125" s="18">
        <f t="shared" si="65"/>
        <v>0.04659790204174387</v>
      </c>
      <c r="L125" s="18">
        <f t="shared" si="66"/>
        <v>14.926081921450299</v>
      </c>
      <c r="M125" s="15">
        <f t="shared" si="67"/>
        <v>0.18486784484087948</v>
      </c>
      <c r="N125" s="18">
        <f t="shared" si="68"/>
        <v>16.890556674057866</v>
      </c>
      <c r="O125" s="18">
        <f t="shared" si="69"/>
        <v>446.32988889030065</v>
      </c>
      <c r="P125" s="11">
        <f t="shared" si="70"/>
        <v>2.253272797959421</v>
      </c>
      <c r="Q125" s="83">
        <f t="shared" si="71"/>
        <v>480.63126603065086</v>
      </c>
      <c r="R125" s="113">
        <f t="shared" si="92"/>
        <v>1.9739953092736178E-05</v>
      </c>
      <c r="S125" s="62">
        <f t="shared" si="93"/>
        <v>0.009487638646347451</v>
      </c>
      <c r="T125" s="24"/>
      <c r="U125" s="54">
        <f t="shared" si="73"/>
        <v>1.6218123929040982</v>
      </c>
      <c r="V125" s="55">
        <f t="shared" si="74"/>
        <v>1.0559954162007281</v>
      </c>
      <c r="W125" s="55">
        <f t="shared" si="75"/>
        <v>0.742850935873007</v>
      </c>
      <c r="X125" s="55">
        <f t="shared" si="76"/>
        <v>0.9697314161398906</v>
      </c>
      <c r="Y125" s="56">
        <f t="shared" si="77"/>
        <v>1.510225426418445</v>
      </c>
      <c r="Z125" s="103">
        <f t="shared" si="78"/>
        <v>525.3955101297094</v>
      </c>
      <c r="AA125" s="103">
        <f t="shared" si="79"/>
        <v>427.8733285115344</v>
      </c>
      <c r="AB125" s="103">
        <f t="shared" si="80"/>
        <v>359.895330716445</v>
      </c>
      <c r="AC125" s="103">
        <f t="shared" si="81"/>
        <v>410.4929876595362</v>
      </c>
      <c r="AD125" s="103">
        <f t="shared" si="82"/>
        <v>507.99228743427835</v>
      </c>
      <c r="AE125" s="51">
        <f t="shared" si="83"/>
        <v>3.6512784859014795</v>
      </c>
      <c r="AF125" s="52">
        <f t="shared" si="84"/>
        <v>1.7896146585612793</v>
      </c>
      <c r="AG125" s="52">
        <f t="shared" si="85"/>
        <v>1.0300767371726594</v>
      </c>
      <c r="AH125" s="52">
        <f t="shared" si="86"/>
        <v>1.5611255378335898</v>
      </c>
      <c r="AI125" s="53">
        <f t="shared" si="87"/>
        <v>3.2342685703280987</v>
      </c>
    </row>
    <row r="126" spans="1:35" ht="16.5">
      <c r="A126" s="97">
        <v>9</v>
      </c>
      <c r="B126" s="4">
        <v>-0.05424223211235457</v>
      </c>
      <c r="C126" s="11">
        <v>225.94068725819145</v>
      </c>
      <c r="D126" s="5">
        <v>-0.8511217695473533</v>
      </c>
      <c r="E126" s="41">
        <f t="shared" si="62"/>
        <v>0.852848454499361</v>
      </c>
      <c r="F126" s="143">
        <f t="shared" si="63"/>
        <v>0.00904037201872576</v>
      </c>
      <c r="G126" s="58">
        <f t="shared" si="89"/>
        <v>37.65678120969857</v>
      </c>
      <c r="H126" s="60">
        <f t="shared" si="90"/>
        <v>0.14185362825789222</v>
      </c>
      <c r="I126" s="60">
        <f t="shared" si="91"/>
        <v>0.1421414090832268</v>
      </c>
      <c r="J126" s="41">
        <f t="shared" si="64"/>
        <v>0.852848454499361</v>
      </c>
      <c r="K126" s="18">
        <f t="shared" si="65"/>
        <v>0.034188430749468576</v>
      </c>
      <c r="L126" s="18">
        <f t="shared" si="66"/>
        <v>14.8804869640387</v>
      </c>
      <c r="M126" s="15">
        <f t="shared" si="67"/>
        <v>0.24446066864006033</v>
      </c>
      <c r="N126" s="18">
        <f t="shared" si="68"/>
        <v>22.006981923198218</v>
      </c>
      <c r="O126" s="18">
        <f t="shared" si="69"/>
        <v>461.58177114994396</v>
      </c>
      <c r="P126" s="11">
        <f t="shared" si="70"/>
        <v>2.47942433794751</v>
      </c>
      <c r="Q126" s="83">
        <f t="shared" si="71"/>
        <v>501.2273134745179</v>
      </c>
      <c r="R126" s="113">
        <f t="shared" si="92"/>
        <v>1.9739953092736178E-05</v>
      </c>
      <c r="S126" s="62">
        <f t="shared" si="93"/>
        <v>0.009894203656785156</v>
      </c>
      <c r="T126" s="24"/>
      <c r="U126" s="54">
        <f t="shared" si="73"/>
        <v>1.668898231631862</v>
      </c>
      <c r="V126" s="55">
        <f t="shared" si="74"/>
        <v>1.131052999285696</v>
      </c>
      <c r="W126" s="55">
        <f t="shared" si="75"/>
        <v>0.852848454499361</v>
      </c>
      <c r="X126" s="55">
        <f t="shared" si="76"/>
        <v>1.0627464914034277</v>
      </c>
      <c r="Y126" s="56">
        <f t="shared" si="77"/>
        <v>1.5765531209376393</v>
      </c>
      <c r="Z126" s="103">
        <f t="shared" si="78"/>
        <v>532.5163541023178</v>
      </c>
      <c r="AA126" s="103">
        <f t="shared" si="79"/>
        <v>442.336103415268</v>
      </c>
      <c r="AB126" s="103">
        <f t="shared" si="80"/>
        <v>385.4299227049303</v>
      </c>
      <c r="AC126" s="103">
        <f t="shared" si="81"/>
        <v>429.19810280404505</v>
      </c>
      <c r="AD126" s="103">
        <f t="shared" si="82"/>
        <v>518.4283727231589</v>
      </c>
      <c r="AE126" s="51">
        <f t="shared" si="83"/>
        <v>3.8345922895165407</v>
      </c>
      <c r="AF126" s="52">
        <f t="shared" si="84"/>
        <v>2.0003331201151453</v>
      </c>
      <c r="AG126" s="52">
        <f t="shared" si="85"/>
        <v>1.2748946354313695</v>
      </c>
      <c r="AH126" s="52">
        <f t="shared" si="86"/>
        <v>1.8081141272113082</v>
      </c>
      <c r="AI126" s="53">
        <f t="shared" si="87"/>
        <v>3.4791875174631843</v>
      </c>
    </row>
    <row r="127" spans="1:35" ht="16.5">
      <c r="A127" s="97">
        <v>10</v>
      </c>
      <c r="B127" s="4">
        <v>-0.04905251528604637</v>
      </c>
      <c r="C127" s="11">
        <v>224.95122708343214</v>
      </c>
      <c r="D127" s="5">
        <v>-0.9649400670941553</v>
      </c>
      <c r="E127" s="41">
        <f t="shared" si="62"/>
        <v>0.966186049547167</v>
      </c>
      <c r="F127" s="143">
        <f t="shared" si="63"/>
        <v>0.00817541921434106</v>
      </c>
      <c r="G127" s="58">
        <f t="shared" si="89"/>
        <v>37.49187118057202</v>
      </c>
      <c r="H127" s="60">
        <f t="shared" si="90"/>
        <v>0.16082334451569255</v>
      </c>
      <c r="I127" s="60">
        <f t="shared" si="91"/>
        <v>0.16103100825786118</v>
      </c>
      <c r="J127" s="41">
        <f t="shared" si="64"/>
        <v>0.9661860495471671</v>
      </c>
      <c r="K127" s="18">
        <f t="shared" si="65"/>
        <v>0.02795932131198833</v>
      </c>
      <c r="L127" s="18">
        <f t="shared" si="66"/>
        <v>14.712787515303875</v>
      </c>
      <c r="M127" s="15">
        <f t="shared" si="67"/>
        <v>0.31421453983646</v>
      </c>
      <c r="N127" s="18">
        <f t="shared" si="68"/>
        <v>27.91472606624574</v>
      </c>
      <c r="O127" s="18">
        <f t="shared" si="69"/>
        <v>476.60217408251674</v>
      </c>
      <c r="P127" s="11">
        <f t="shared" si="70"/>
        <v>2.727259120560108</v>
      </c>
      <c r="Q127" s="83">
        <f t="shared" si="71"/>
        <v>522.2991206457749</v>
      </c>
      <c r="R127" s="113">
        <f t="shared" si="92"/>
        <v>1.9739953092736178E-05</v>
      </c>
      <c r="S127" s="62">
        <f t="shared" si="93"/>
        <v>0.01031016014192495</v>
      </c>
      <c r="T127" s="24"/>
      <c r="U127" s="54">
        <f t="shared" si="73"/>
        <v>1.7204013090525203</v>
      </c>
      <c r="V127" s="55">
        <f t="shared" si="74"/>
        <v>1.2140065088674536</v>
      </c>
      <c r="W127" s="55">
        <f t="shared" si="75"/>
        <v>0.9661860495471671</v>
      </c>
      <c r="X127" s="55">
        <f t="shared" si="76"/>
        <v>1.157104878777494</v>
      </c>
      <c r="Y127" s="56">
        <f t="shared" si="77"/>
        <v>1.6401037948940604</v>
      </c>
      <c r="Z127" s="103">
        <f t="shared" si="78"/>
        <v>540.1612339758444</v>
      </c>
      <c r="AA127" s="103">
        <f t="shared" si="79"/>
        <v>457.68744358560673</v>
      </c>
      <c r="AB127" s="103">
        <f t="shared" si="80"/>
        <v>409.759732527876</v>
      </c>
      <c r="AC127" s="103">
        <f t="shared" si="81"/>
        <v>447.2255126778053</v>
      </c>
      <c r="AD127" s="103">
        <f t="shared" si="82"/>
        <v>528.1769476454514</v>
      </c>
      <c r="AE127" s="51">
        <f t="shared" si="83"/>
        <v>4.040098479899258</v>
      </c>
      <c r="AF127" s="52">
        <f t="shared" si="84"/>
        <v>2.246113747720511</v>
      </c>
      <c r="AG127" s="52">
        <f t="shared" si="85"/>
        <v>1.5520480991003764</v>
      </c>
      <c r="AH127" s="52">
        <f t="shared" si="86"/>
        <v>2.0760631553961297</v>
      </c>
      <c r="AI127" s="53">
        <f t="shared" si="87"/>
        <v>3.7219721206842658</v>
      </c>
    </row>
    <row r="128" spans="1:35" ht="16.5">
      <c r="A128" s="97">
        <v>11</v>
      </c>
      <c r="B128" s="4">
        <v>-0.04000700855013406</v>
      </c>
      <c r="C128" s="11">
        <v>224.39911143882063</v>
      </c>
      <c r="D128" s="5">
        <v>-1.077901072466131</v>
      </c>
      <c r="E128" s="41">
        <f t="shared" si="62"/>
        <v>1.078643260191601</v>
      </c>
      <c r="F128" s="143">
        <f t="shared" si="63"/>
        <v>0.006667834758355676</v>
      </c>
      <c r="G128" s="58">
        <f t="shared" si="89"/>
        <v>37.399851906470104</v>
      </c>
      <c r="H128" s="60">
        <f t="shared" si="90"/>
        <v>0.17965017874435518</v>
      </c>
      <c r="I128" s="60">
        <f t="shared" si="91"/>
        <v>0.17977387669860012</v>
      </c>
      <c r="J128" s="41">
        <f t="shared" si="64"/>
        <v>1.078643260191601</v>
      </c>
      <c r="K128" s="18">
        <f t="shared" si="65"/>
        <v>0.01859842722035767</v>
      </c>
      <c r="L128" s="18">
        <f t="shared" si="66"/>
        <v>14.582090704157514</v>
      </c>
      <c r="M128" s="15">
        <f t="shared" si="67"/>
        <v>0.39208786905941695</v>
      </c>
      <c r="N128" s="18">
        <f t="shared" si="68"/>
        <v>34.39313989444639</v>
      </c>
      <c r="O128" s="18">
        <f t="shared" si="69"/>
        <v>491.592267174614</v>
      </c>
      <c r="P128" s="11">
        <f t="shared" si="70"/>
        <v>3.004902147826578</v>
      </c>
      <c r="Q128" s="83">
        <f t="shared" si="71"/>
        <v>543.9830862173243</v>
      </c>
      <c r="R128" s="113">
        <f t="shared" si="92"/>
        <v>1.9739953092736178E-05</v>
      </c>
      <c r="S128" s="62">
        <f t="shared" si="93"/>
        <v>0.010738200605171841</v>
      </c>
      <c r="T128" s="24"/>
      <c r="U128" s="54">
        <f t="shared" si="73"/>
        <v>1.7763202810452219</v>
      </c>
      <c r="V128" s="55">
        <f t="shared" si="74"/>
        <v>1.2995670174723193</v>
      </c>
      <c r="W128" s="55">
        <f t="shared" si="75"/>
        <v>1.078643260191601</v>
      </c>
      <c r="X128" s="55">
        <f t="shared" si="76"/>
        <v>1.2566241643455596</v>
      </c>
      <c r="Y128" s="56">
        <f t="shared" si="77"/>
        <v>1.7134098913812565</v>
      </c>
      <c r="Z128" s="103">
        <f t="shared" si="78"/>
        <v>548.2968468595965</v>
      </c>
      <c r="AA128" s="103">
        <f t="shared" si="79"/>
        <v>472.89589172986757</v>
      </c>
      <c r="AB128" s="103">
        <f t="shared" si="80"/>
        <v>432.2983893351933</v>
      </c>
      <c r="AC128" s="103">
        <f t="shared" si="81"/>
        <v>465.33810032294315</v>
      </c>
      <c r="AD128" s="103">
        <f t="shared" si="82"/>
        <v>539.1321076254695</v>
      </c>
      <c r="AE128" s="51">
        <f t="shared" si="83"/>
        <v>4.269134343847949</v>
      </c>
      <c r="AF128" s="52">
        <f t="shared" si="84"/>
        <v>2.513802843200817</v>
      </c>
      <c r="AG128" s="52">
        <f t="shared" si="85"/>
        <v>1.8520290463599813</v>
      </c>
      <c r="AH128" s="52">
        <f t="shared" si="86"/>
        <v>2.377649143576285</v>
      </c>
      <c r="AI128" s="53">
        <f t="shared" si="87"/>
        <v>4.011895362147857</v>
      </c>
    </row>
    <row r="129" spans="1:35" ht="16.5">
      <c r="A129" s="97">
        <v>12</v>
      </c>
      <c r="B129" s="4">
        <v>-0.033050352301813746</v>
      </c>
      <c r="C129" s="11">
        <v>223.2454832913768</v>
      </c>
      <c r="D129" s="5">
        <v>-1.1928439894742129</v>
      </c>
      <c r="E129" s="41">
        <f t="shared" si="62"/>
        <v>1.1933017677905409</v>
      </c>
      <c r="F129" s="143">
        <f t="shared" si="63"/>
        <v>0.005508392050302291</v>
      </c>
      <c r="G129" s="58">
        <f t="shared" si="89"/>
        <v>37.207580548562795</v>
      </c>
      <c r="H129" s="60">
        <f t="shared" si="90"/>
        <v>0.1988073315790355</v>
      </c>
      <c r="I129" s="60">
        <f t="shared" si="91"/>
        <v>0.19888362796509015</v>
      </c>
      <c r="J129" s="41">
        <f t="shared" si="64"/>
        <v>1.1933017677905409</v>
      </c>
      <c r="K129" s="18">
        <f t="shared" si="65"/>
        <v>0.012692765250963507</v>
      </c>
      <c r="L129" s="18">
        <f t="shared" si="66"/>
        <v>14.39625880110699</v>
      </c>
      <c r="M129" s="15">
        <f t="shared" si="67"/>
        <v>0.4801676428312337</v>
      </c>
      <c r="N129" s="18">
        <f t="shared" si="68"/>
        <v>41.609495666507534</v>
      </c>
      <c r="O129" s="18">
        <f t="shared" si="69"/>
        <v>506.47649467939954</v>
      </c>
      <c r="P129" s="11">
        <f t="shared" si="70"/>
        <v>3.309837518816187</v>
      </c>
      <c r="Q129" s="83">
        <f t="shared" si="71"/>
        <v>566.2849470739125</v>
      </c>
      <c r="R129" s="113">
        <f t="shared" si="92"/>
        <v>1.9739953092736178E-05</v>
      </c>
      <c r="S129" s="62">
        <f t="shared" si="93"/>
        <v>0.011178438292361622</v>
      </c>
      <c r="T129" s="24"/>
      <c r="U129" s="54">
        <f t="shared" si="73"/>
        <v>1.8376496646544591</v>
      </c>
      <c r="V129" s="55">
        <f t="shared" si="74"/>
        <v>1.3909601071548572</v>
      </c>
      <c r="W129" s="55">
        <f t="shared" si="75"/>
        <v>1.1933017677905409</v>
      </c>
      <c r="X129" s="55">
        <f t="shared" si="76"/>
        <v>1.3581434231891638</v>
      </c>
      <c r="Y129" s="56">
        <f t="shared" si="77"/>
        <v>1.7878823693174286</v>
      </c>
      <c r="Z129" s="103">
        <f t="shared" si="78"/>
        <v>557.0289950346579</v>
      </c>
      <c r="AA129" s="103">
        <f t="shared" si="79"/>
        <v>488.50774106397137</v>
      </c>
      <c r="AB129" s="103">
        <f t="shared" si="80"/>
        <v>453.9142427435463</v>
      </c>
      <c r="AC129" s="103">
        <f t="shared" si="81"/>
        <v>482.97336938888543</v>
      </c>
      <c r="AD129" s="103">
        <f t="shared" si="82"/>
        <v>549.9581251659365</v>
      </c>
      <c r="AE129" s="51">
        <f t="shared" si="83"/>
        <v>4.527404581517054</v>
      </c>
      <c r="AF129" s="52">
        <f t="shared" si="84"/>
        <v>2.8156500570267764</v>
      </c>
      <c r="AG129" s="52">
        <f t="shared" si="85"/>
        <v>2.1835003130682273</v>
      </c>
      <c r="AH129" s="52">
        <f t="shared" si="86"/>
        <v>2.7053741241697904</v>
      </c>
      <c r="AI129" s="53">
        <f t="shared" si="87"/>
        <v>4.317258518299085</v>
      </c>
    </row>
    <row r="130" spans="1:35" ht="16.5">
      <c r="A130" s="97">
        <v>13</v>
      </c>
      <c r="B130" s="4">
        <v>-0.023769270922318952</v>
      </c>
      <c r="C130" s="11">
        <v>221.79902427062035</v>
      </c>
      <c r="D130" s="5">
        <v>-1.3085322849584602</v>
      </c>
      <c r="E130" s="41">
        <f t="shared" si="62"/>
        <v>1.30874814957607</v>
      </c>
      <c r="F130" s="143">
        <f t="shared" si="63"/>
        <v>0.003961545153719825</v>
      </c>
      <c r="G130" s="58">
        <f t="shared" si="89"/>
        <v>36.96650404510339</v>
      </c>
      <c r="H130" s="60">
        <f t="shared" si="90"/>
        <v>0.21808871415974337</v>
      </c>
      <c r="I130" s="60">
        <f t="shared" si="91"/>
        <v>0.21812469159601167</v>
      </c>
      <c r="J130" s="41">
        <f t="shared" si="64"/>
        <v>1.30874814957607</v>
      </c>
      <c r="K130" s="18">
        <f t="shared" si="65"/>
        <v>0.006565015911952069</v>
      </c>
      <c r="L130" s="18">
        <f t="shared" si="66"/>
        <v>14.172444375311578</v>
      </c>
      <c r="M130" s="15">
        <f t="shared" si="67"/>
        <v>0.5778225443233521</v>
      </c>
      <c r="N130" s="18">
        <f t="shared" si="68"/>
        <v>49.47818338457631</v>
      </c>
      <c r="O130" s="18">
        <f t="shared" si="69"/>
        <v>521.1836742770284</v>
      </c>
      <c r="P130" s="11">
        <f t="shared" si="70"/>
        <v>3.6421873678305703</v>
      </c>
      <c r="Q130" s="83">
        <f t="shared" si="71"/>
        <v>589.0608769649823</v>
      </c>
      <c r="R130" s="113">
        <f t="shared" si="92"/>
        <v>1.9739953092736178E-05</v>
      </c>
      <c r="S130" s="62">
        <f t="shared" si="93"/>
        <v>0.011628034080054788</v>
      </c>
      <c r="T130" s="24"/>
      <c r="U130" s="54">
        <f t="shared" si="73"/>
        <v>1.9015766634617453</v>
      </c>
      <c r="V130" s="55">
        <f t="shared" si="74"/>
        <v>1.484833389298822</v>
      </c>
      <c r="W130" s="55">
        <f t="shared" si="75"/>
        <v>1.30874814957607</v>
      </c>
      <c r="X130" s="55">
        <f t="shared" si="76"/>
        <v>1.4629656120868955</v>
      </c>
      <c r="Y130" s="56">
        <f t="shared" si="77"/>
        <v>1.8673698571430941</v>
      </c>
      <c r="Z130" s="103">
        <f t="shared" si="78"/>
        <v>565.9257793352779</v>
      </c>
      <c r="AA130" s="103">
        <f t="shared" si="79"/>
        <v>503.92343429728953</v>
      </c>
      <c r="AB130" s="103">
        <f t="shared" si="80"/>
        <v>474.4927493396092</v>
      </c>
      <c r="AC130" s="103">
        <f t="shared" si="81"/>
        <v>500.3855892728754</v>
      </c>
      <c r="AD130" s="103">
        <f t="shared" si="82"/>
        <v>561.1908191400901</v>
      </c>
      <c r="AE130" s="51">
        <f t="shared" si="83"/>
        <v>4.804491269759323</v>
      </c>
      <c r="AF130" s="52">
        <f t="shared" si="84"/>
        <v>3.1427981389352038</v>
      </c>
      <c r="AG130" s="52">
        <f t="shared" si="85"/>
        <v>2.54338314034377</v>
      </c>
      <c r="AH130" s="52">
        <f t="shared" si="86"/>
        <v>3.0650399484958615</v>
      </c>
      <c r="AI130" s="53">
        <f t="shared" si="87"/>
        <v>4.65522434161869</v>
      </c>
    </row>
    <row r="131" spans="1:35" ht="16.5">
      <c r="A131" s="97">
        <v>14</v>
      </c>
      <c r="B131" s="4">
        <v>-0.013196180446840344</v>
      </c>
      <c r="C131" s="11">
        <v>219.76625931595973</v>
      </c>
      <c r="D131" s="5">
        <v>-1.42585825842523</v>
      </c>
      <c r="E131" s="41">
        <f t="shared" si="62"/>
        <v>1.4259193218053452</v>
      </c>
      <c r="F131" s="143">
        <f t="shared" si="63"/>
        <v>0.002199363407806724</v>
      </c>
      <c r="G131" s="58">
        <f t="shared" si="89"/>
        <v>36.62770988599329</v>
      </c>
      <c r="H131" s="60">
        <f t="shared" si="90"/>
        <v>0.23764304307087167</v>
      </c>
      <c r="I131" s="60">
        <f t="shared" si="91"/>
        <v>0.2376532203008909</v>
      </c>
      <c r="J131" s="41">
        <f t="shared" si="64"/>
        <v>1.4259193218053452</v>
      </c>
      <c r="K131" s="18">
        <f t="shared" si="65"/>
        <v>0.0020234876242917715</v>
      </c>
      <c r="L131" s="18">
        <f t="shared" si="66"/>
        <v>13.885782274015712</v>
      </c>
      <c r="M131" s="15">
        <f t="shared" si="67"/>
        <v>0.6860856066489571</v>
      </c>
      <c r="N131" s="18">
        <f t="shared" si="68"/>
        <v>58.062380885610814</v>
      </c>
      <c r="O131" s="18">
        <f t="shared" si="69"/>
        <v>535.7206200313628</v>
      </c>
      <c r="P131" s="11">
        <f t="shared" si="70"/>
        <v>4.002721350910867</v>
      </c>
      <c r="Q131" s="83">
        <f t="shared" si="71"/>
        <v>612.3596136361734</v>
      </c>
      <c r="R131" s="113">
        <f t="shared" si="92"/>
        <v>1.9739953092736178E-05</v>
      </c>
      <c r="S131" s="62">
        <f t="shared" si="93"/>
        <v>0.012087950049064112</v>
      </c>
      <c r="T131" s="24"/>
      <c r="U131" s="54">
        <f t="shared" si="73"/>
        <v>1.9682142299206369</v>
      </c>
      <c r="V131" s="55">
        <f t="shared" si="74"/>
        <v>1.5818553024386344</v>
      </c>
      <c r="W131" s="55">
        <f t="shared" si="75"/>
        <v>1.4259193218053452</v>
      </c>
      <c r="X131" s="55">
        <f t="shared" si="76"/>
        <v>1.5706070158368268</v>
      </c>
      <c r="Y131" s="56">
        <f t="shared" si="77"/>
        <v>1.9501147800956138</v>
      </c>
      <c r="Z131" s="103">
        <f t="shared" si="78"/>
        <v>574.9840507843735</v>
      </c>
      <c r="AA131" s="103">
        <f t="shared" si="79"/>
        <v>519.2509246511155</v>
      </c>
      <c r="AB131" s="103">
        <f t="shared" si="80"/>
        <v>494.3191072136947</v>
      </c>
      <c r="AC131" s="103">
        <f t="shared" si="81"/>
        <v>517.5038977466659</v>
      </c>
      <c r="AD131" s="103">
        <f t="shared" si="82"/>
        <v>572.5451197609642</v>
      </c>
      <c r="AE131" s="51">
        <f t="shared" si="83"/>
        <v>5.1018860773338055</v>
      </c>
      <c r="AF131" s="52">
        <f t="shared" si="84"/>
        <v>3.4991397710548457</v>
      </c>
      <c r="AG131" s="52">
        <f t="shared" si="85"/>
        <v>2.9354566257480483</v>
      </c>
      <c r="AH131" s="52">
        <f t="shared" si="86"/>
        <v>3.4568779603589324</v>
      </c>
      <c r="AI131" s="53">
        <f t="shared" si="87"/>
        <v>5.0202463200587015</v>
      </c>
    </row>
    <row r="132" spans="1:35" ht="16.5">
      <c r="A132" s="97">
        <v>15</v>
      </c>
      <c r="B132" s="4">
        <v>-0.004272548766898865</v>
      </c>
      <c r="C132" s="11">
        <v>217.9310841199892</v>
      </c>
      <c r="D132" s="5">
        <v>-1.5465244161194491</v>
      </c>
      <c r="E132" s="41">
        <f t="shared" si="62"/>
        <v>1.5465303179461336</v>
      </c>
      <c r="F132" s="143">
        <f t="shared" si="63"/>
        <v>0.0007120914611498108</v>
      </c>
      <c r="G132" s="58">
        <f t="shared" si="89"/>
        <v>36.321847353331535</v>
      </c>
      <c r="H132" s="60">
        <f t="shared" si="90"/>
        <v>0.2577540693532415</v>
      </c>
      <c r="I132" s="60">
        <f t="shared" si="91"/>
        <v>0.25775505299102225</v>
      </c>
      <c r="J132" s="41">
        <f t="shared" si="64"/>
        <v>1.5465303179461334</v>
      </c>
      <c r="K132" s="18">
        <f t="shared" si="65"/>
        <v>0.00021211829051734</v>
      </c>
      <c r="L132" s="18">
        <f t="shared" si="66"/>
        <v>13.643554870580262</v>
      </c>
      <c r="M132" s="15">
        <f t="shared" si="67"/>
        <v>0.8071219522763111</v>
      </c>
      <c r="N132" s="18">
        <f t="shared" si="68"/>
        <v>67.50689174653169</v>
      </c>
      <c r="O132" s="18">
        <f t="shared" si="69"/>
        <v>550.5205170199135</v>
      </c>
      <c r="P132" s="11">
        <f t="shared" si="70"/>
        <v>4.406262592157054</v>
      </c>
      <c r="Q132" s="83">
        <f t="shared" si="71"/>
        <v>636.8845602997494</v>
      </c>
      <c r="R132" s="113">
        <f t="shared" si="92"/>
        <v>1.9739953092736178E-05</v>
      </c>
      <c r="S132" s="62">
        <f t="shared" si="93"/>
        <v>0.01257207134580496</v>
      </c>
      <c r="T132" s="24"/>
      <c r="U132" s="54">
        <f t="shared" si="73"/>
        <v>2.0440841878420026</v>
      </c>
      <c r="V132" s="55">
        <f t="shared" si="74"/>
        <v>1.68559583270392</v>
      </c>
      <c r="W132" s="55">
        <f t="shared" si="75"/>
        <v>1.5465303179461334</v>
      </c>
      <c r="X132" s="55">
        <f t="shared" si="76"/>
        <v>1.6822152972431745</v>
      </c>
      <c r="Y132" s="56">
        <f t="shared" si="77"/>
        <v>2.038506844993644</v>
      </c>
      <c r="Z132" s="103">
        <f t="shared" si="78"/>
        <v>585.0377882177431</v>
      </c>
      <c r="AA132" s="103">
        <f t="shared" si="79"/>
        <v>535.0111158400003</v>
      </c>
      <c r="AB132" s="103">
        <f t="shared" si="80"/>
        <v>513.738435853104</v>
      </c>
      <c r="AC132" s="103">
        <f t="shared" si="81"/>
        <v>534.5073044907011</v>
      </c>
      <c r="AD132" s="103">
        <f t="shared" si="82"/>
        <v>584.3079406980187</v>
      </c>
      <c r="AE132" s="51">
        <f t="shared" si="83"/>
        <v>5.451120503543829</v>
      </c>
      <c r="AF132" s="52">
        <f t="shared" si="84"/>
        <v>3.900646866306436</v>
      </c>
      <c r="AG132" s="52">
        <f t="shared" si="85"/>
        <v>3.3672542424443437</v>
      </c>
      <c r="AH132" s="52">
        <f t="shared" si="86"/>
        <v>3.887229408869764</v>
      </c>
      <c r="AI132" s="53">
        <f t="shared" si="87"/>
        <v>5.425061939620898</v>
      </c>
    </row>
    <row r="133" spans="1:35" ht="16.5">
      <c r="A133" s="97">
        <v>16</v>
      </c>
      <c r="B133" s="4">
        <v>0.009362310202885027</v>
      </c>
      <c r="C133" s="11">
        <v>216.20133203357307</v>
      </c>
      <c r="D133" s="5">
        <v>-1.6661506047389647</v>
      </c>
      <c r="E133" s="41">
        <f t="shared" si="62"/>
        <v>1.66617690853173</v>
      </c>
      <c r="F133" s="143">
        <f aca="true" t="shared" si="94" ref="F133:F153">B133*$E$28*(1-$E$32)/$E$29/$E$33</f>
        <v>0.001560385033814171</v>
      </c>
      <c r="G133" s="58">
        <f t="shared" si="89"/>
        <v>36.03355533892884</v>
      </c>
      <c r="H133" s="60">
        <f t="shared" si="90"/>
        <v>0.2776917674564941</v>
      </c>
      <c r="I133" s="60">
        <f t="shared" si="91"/>
        <v>0.27769615142195503</v>
      </c>
      <c r="J133" s="41">
        <f t="shared" si="64"/>
        <v>1.66617690853173</v>
      </c>
      <c r="K133" s="18">
        <f t="shared" si="65"/>
        <v>0.0010185212976090029</v>
      </c>
      <c r="L133" s="18">
        <f t="shared" si="66"/>
        <v>13.432973774969167</v>
      </c>
      <c r="M133" s="15">
        <f t="shared" si="67"/>
        <v>0.9368155865591833</v>
      </c>
      <c r="N133" s="18">
        <f t="shared" si="68"/>
        <v>77.46545632161936</v>
      </c>
      <c r="O133" s="18">
        <f t="shared" si="69"/>
        <v>564.9430109339895</v>
      </c>
      <c r="P133" s="11">
        <f t="shared" si="70"/>
        <v>4.8372077976079115</v>
      </c>
      <c r="Q133" s="83">
        <f t="shared" si="71"/>
        <v>661.6164829360428</v>
      </c>
      <c r="R133" s="113">
        <f t="shared" si="92"/>
        <v>1.9739953092736178E-05</v>
      </c>
      <c r="S133" s="62">
        <f t="shared" si="93"/>
        <v>0.01306027833853857</v>
      </c>
      <c r="T133" s="24"/>
      <c r="U133" s="54">
        <f t="shared" si="73"/>
        <v>2.120959157772217</v>
      </c>
      <c r="V133" s="55">
        <f t="shared" si="74"/>
        <v>1.7890049334593205</v>
      </c>
      <c r="W133" s="55">
        <f t="shared" si="75"/>
        <v>1.66617690853173</v>
      </c>
      <c r="X133" s="55">
        <f t="shared" si="76"/>
        <v>1.7959087573386145</v>
      </c>
      <c r="Y133" s="56">
        <f t="shared" si="77"/>
        <v>2.132596298980496</v>
      </c>
      <c r="Z133" s="103">
        <f t="shared" si="78"/>
        <v>594.9516051729397</v>
      </c>
      <c r="AA133" s="103">
        <f t="shared" si="79"/>
        <v>550.1190428345407</v>
      </c>
      <c r="AB133" s="103">
        <f t="shared" si="80"/>
        <v>532.1082706332987</v>
      </c>
      <c r="AC133" s="103">
        <f t="shared" si="81"/>
        <v>551.1072366263991</v>
      </c>
      <c r="AD133" s="103">
        <f t="shared" si="82"/>
        <v>596.4288994027694</v>
      </c>
      <c r="AE133" s="51">
        <f t="shared" si="83"/>
        <v>5.816532852989519</v>
      </c>
      <c r="AF133" s="52">
        <f t="shared" si="84"/>
        <v>4.321944906878526</v>
      </c>
      <c r="AG133" s="52">
        <f t="shared" si="85"/>
        <v>3.8238789079414426</v>
      </c>
      <c r="AH133" s="52">
        <f t="shared" si="86"/>
        <v>4.3508209376748255</v>
      </c>
      <c r="AI133" s="53">
        <f t="shared" si="87"/>
        <v>5.872861382555241</v>
      </c>
    </row>
    <row r="134" spans="1:35" ht="16.5">
      <c r="A134" s="97">
        <v>17</v>
      </c>
      <c r="B134" s="4">
        <v>0.0184278144142489</v>
      </c>
      <c r="C134" s="11">
        <v>213.17801101084126</v>
      </c>
      <c r="D134" s="5">
        <v>-1.792796265344061</v>
      </c>
      <c r="E134" s="41">
        <f t="shared" si="62"/>
        <v>1.7928909708556453</v>
      </c>
      <c r="F134" s="143">
        <f t="shared" si="94"/>
        <v>0.0030713024023748168</v>
      </c>
      <c r="G134" s="58">
        <f t="shared" si="89"/>
        <v>35.52966850180688</v>
      </c>
      <c r="H134" s="60">
        <f t="shared" si="90"/>
        <v>0.2987993775573435</v>
      </c>
      <c r="I134" s="60">
        <f t="shared" si="91"/>
        <v>0.2988151618092742</v>
      </c>
      <c r="J134" s="41">
        <f t="shared" si="64"/>
        <v>1.7928909708556453</v>
      </c>
      <c r="K134" s="18">
        <f t="shared" si="65"/>
        <v>0.003945951301893781</v>
      </c>
      <c r="L134" s="18">
        <f t="shared" si="66"/>
        <v>13.078678372115329</v>
      </c>
      <c r="M134" s="15">
        <f t="shared" si="67"/>
        <v>1.084644642211517</v>
      </c>
      <c r="N134" s="18">
        <f t="shared" si="68"/>
        <v>88.6311409234955</v>
      </c>
      <c r="O134" s="18">
        <f t="shared" si="69"/>
        <v>579.5976910164982</v>
      </c>
      <c r="P134" s="11">
        <f t="shared" si="70"/>
        <v>5.3149190375073765</v>
      </c>
      <c r="Q134" s="83">
        <f t="shared" si="71"/>
        <v>687.7110199431298</v>
      </c>
      <c r="R134" s="113">
        <f t="shared" si="92"/>
        <v>1.9739953092736178E-05</v>
      </c>
      <c r="S134" s="62">
        <f t="shared" si="93"/>
        <v>0.013575383275035137</v>
      </c>
      <c r="T134" s="24"/>
      <c r="U134" s="54">
        <f t="shared" si="73"/>
        <v>2.205669209744652</v>
      </c>
      <c r="V134" s="55">
        <f t="shared" si="74"/>
        <v>1.9013361993265014</v>
      </c>
      <c r="W134" s="55">
        <f t="shared" si="75"/>
        <v>1.7928909708556453</v>
      </c>
      <c r="X134" s="55">
        <f t="shared" si="76"/>
        <v>1.913926000224319</v>
      </c>
      <c r="Y134" s="56">
        <f t="shared" si="77"/>
        <v>2.2273399932983353</v>
      </c>
      <c r="Z134" s="103">
        <f t="shared" si="78"/>
        <v>605.5672080491921</v>
      </c>
      <c r="AA134" s="103">
        <f t="shared" si="79"/>
        <v>565.8926976385097</v>
      </c>
      <c r="AB134" s="103">
        <f t="shared" si="80"/>
        <v>550.6755874164651</v>
      </c>
      <c r="AC134" s="103">
        <f t="shared" si="81"/>
        <v>567.6208831410827</v>
      </c>
      <c r="AD134" s="103">
        <f t="shared" si="82"/>
        <v>608.2320788372414</v>
      </c>
      <c r="AE134" s="51">
        <f t="shared" si="83"/>
        <v>6.23265379831119</v>
      </c>
      <c r="AF134" s="52">
        <f t="shared" si="84"/>
        <v>4.803433930443183</v>
      </c>
      <c r="AG134" s="52">
        <f t="shared" si="85"/>
        <v>4.338187164513953</v>
      </c>
      <c r="AH134" s="52">
        <f t="shared" si="86"/>
        <v>4.858945207955036</v>
      </c>
      <c r="AI134" s="53">
        <f t="shared" si="87"/>
        <v>6.341375086313523</v>
      </c>
    </row>
    <row r="135" spans="1:35" ht="16.5">
      <c r="A135" s="97">
        <v>18</v>
      </c>
      <c r="B135" s="4">
        <v>0.02956510364557552</v>
      </c>
      <c r="C135" s="11">
        <v>210.35084529172045</v>
      </c>
      <c r="D135" s="5">
        <v>-1.919585996192356</v>
      </c>
      <c r="E135" s="41">
        <f t="shared" si="62"/>
        <v>1.919813660783612</v>
      </c>
      <c r="F135" s="143">
        <f t="shared" si="94"/>
        <v>0.004927517274262586</v>
      </c>
      <c r="G135" s="58">
        <f t="shared" si="89"/>
        <v>35.058474215286736</v>
      </c>
      <c r="H135" s="60">
        <f t="shared" si="90"/>
        <v>0.31993099936539265</v>
      </c>
      <c r="I135" s="60">
        <f t="shared" si="91"/>
        <v>0.31996894346393534</v>
      </c>
      <c r="J135" s="41">
        <f t="shared" si="64"/>
        <v>1.919813660783612</v>
      </c>
      <c r="K135" s="18">
        <f t="shared" si="65"/>
        <v>0.01015693967781874</v>
      </c>
      <c r="L135" s="18">
        <f t="shared" si="66"/>
        <v>12.774174885422916</v>
      </c>
      <c r="M135" s="15">
        <f t="shared" si="67"/>
        <v>1.2434855522000163</v>
      </c>
      <c r="N135" s="18">
        <f t="shared" si="68"/>
        <v>100.43205664682402</v>
      </c>
      <c r="O135" s="18">
        <f t="shared" si="69"/>
        <v>593.9916690086358</v>
      </c>
      <c r="P135" s="11">
        <f t="shared" si="70"/>
        <v>5.8285289942614495</v>
      </c>
      <c r="Q135" s="83">
        <f t="shared" si="71"/>
        <v>714.280072027022</v>
      </c>
      <c r="R135" s="113">
        <f t="shared" si="92"/>
        <v>1.9739953092736178E-05</v>
      </c>
      <c r="S135" s="62">
        <f t="shared" si="93"/>
        <v>0.014099855116889633</v>
      </c>
      <c r="T135" s="24"/>
      <c r="U135" s="54">
        <f t="shared" si="73"/>
        <v>2.294219121386348</v>
      </c>
      <c r="V135" s="55">
        <f t="shared" si="74"/>
        <v>2.0152204192031262</v>
      </c>
      <c r="W135" s="55">
        <f t="shared" si="75"/>
        <v>1.919813660783612</v>
      </c>
      <c r="X135" s="55">
        <f t="shared" si="76"/>
        <v>2.0339997147023396</v>
      </c>
      <c r="Y135" s="56">
        <f t="shared" si="77"/>
        <v>2.3271279251056867</v>
      </c>
      <c r="Z135" s="103">
        <f t="shared" si="78"/>
        <v>616.3281298333711</v>
      </c>
      <c r="AA135" s="103">
        <f t="shared" si="79"/>
        <v>581.2449899380443</v>
      </c>
      <c r="AB135" s="103">
        <f t="shared" si="80"/>
        <v>568.426389993706</v>
      </c>
      <c r="AC135" s="103">
        <f t="shared" si="81"/>
        <v>583.7170813293568</v>
      </c>
      <c r="AD135" s="103">
        <f t="shared" si="82"/>
        <v>620.2417539487005</v>
      </c>
      <c r="AE135" s="51">
        <f t="shared" si="83"/>
        <v>6.682730559541116</v>
      </c>
      <c r="AF135" s="52">
        <f t="shared" si="84"/>
        <v>5.31692390348643</v>
      </c>
      <c r="AG135" s="52">
        <f t="shared" si="85"/>
        <v>4.88501225831764</v>
      </c>
      <c r="AH135" s="52">
        <f t="shared" si="86"/>
        <v>5.404048357249104</v>
      </c>
      <c r="AI135" s="53">
        <f t="shared" si="87"/>
        <v>6.85392989271296</v>
      </c>
    </row>
    <row r="136" spans="1:35" ht="16.5">
      <c r="A136" s="97">
        <v>19</v>
      </c>
      <c r="B136" s="4">
        <v>0.043871816752934834</v>
      </c>
      <c r="C136" s="11">
        <v>206.0231579863197</v>
      </c>
      <c r="D136" s="5">
        <v>-2.0509802252788147</v>
      </c>
      <c r="E136" s="41">
        <f t="shared" si="62"/>
        <v>2.0514493951326074</v>
      </c>
      <c r="F136" s="143">
        <f t="shared" si="94"/>
        <v>0.007311969458822473</v>
      </c>
      <c r="G136" s="58">
        <f t="shared" si="89"/>
        <v>34.337192997719946</v>
      </c>
      <c r="H136" s="60">
        <f t="shared" si="90"/>
        <v>0.34183003754646907</v>
      </c>
      <c r="I136" s="60">
        <f t="shared" si="91"/>
        <v>0.34190823252210123</v>
      </c>
      <c r="J136" s="41">
        <f t="shared" si="64"/>
        <v>2.0514493951326074</v>
      </c>
      <c r="K136" s="18">
        <f t="shared" si="65"/>
        <v>0.0223653294434415</v>
      </c>
      <c r="L136" s="18">
        <f t="shared" si="66"/>
        <v>12.334098574193037</v>
      </c>
      <c r="M136" s="15">
        <f t="shared" si="67"/>
        <v>1.419542971864415</v>
      </c>
      <c r="N136" s="18">
        <f t="shared" si="68"/>
        <v>113.30117592246657</v>
      </c>
      <c r="O136" s="18">
        <f t="shared" si="69"/>
        <v>608.2656053907294</v>
      </c>
      <c r="P136" s="11">
        <f t="shared" si="70"/>
        <v>6.3840766170831085</v>
      </c>
      <c r="Q136" s="83">
        <f t="shared" si="71"/>
        <v>741.72686480578</v>
      </c>
      <c r="R136" s="113">
        <f t="shared" si="92"/>
        <v>1.9739953092736178E-05</v>
      </c>
      <c r="S136" s="62">
        <f t="shared" si="93"/>
        <v>0.014641653518888366</v>
      </c>
      <c r="T136" s="24"/>
      <c r="U136" s="54">
        <f t="shared" si="73"/>
        <v>2.3841931013779636</v>
      </c>
      <c r="V136" s="55">
        <f t="shared" si="74"/>
        <v>2.1330256510397665</v>
      </c>
      <c r="W136" s="55">
        <f t="shared" si="75"/>
        <v>2.0514493951326074</v>
      </c>
      <c r="X136" s="55">
        <f t="shared" si="76"/>
        <v>2.158776348547305</v>
      </c>
      <c r="Y136" s="56">
        <f t="shared" si="77"/>
        <v>2.4301050460351505</v>
      </c>
      <c r="Z136" s="103">
        <f t="shared" si="78"/>
        <v>626.9201405556568</v>
      </c>
      <c r="AA136" s="103">
        <f t="shared" si="79"/>
        <v>596.4832875931705</v>
      </c>
      <c r="AB136" s="103">
        <f t="shared" si="80"/>
        <v>585.9993784923169</v>
      </c>
      <c r="AC136" s="103">
        <f t="shared" si="81"/>
        <v>599.7301624022579</v>
      </c>
      <c r="AD136" s="103">
        <f t="shared" si="82"/>
        <v>632.1950579102452</v>
      </c>
      <c r="AE136" s="51">
        <f t="shared" si="83"/>
        <v>7.155847449124227</v>
      </c>
      <c r="AF136" s="52">
        <f t="shared" si="84"/>
        <v>5.874944719102588</v>
      </c>
      <c r="AG136" s="52">
        <f t="shared" si="85"/>
        <v>5.485626138897658</v>
      </c>
      <c r="AH136" s="52">
        <f t="shared" si="86"/>
        <v>6.000557540684261</v>
      </c>
      <c r="AI136" s="53">
        <f t="shared" si="87"/>
        <v>7.403407237606805</v>
      </c>
    </row>
    <row r="137" spans="1:35" ht="16.5">
      <c r="A137" s="97">
        <v>20</v>
      </c>
      <c r="B137" s="4">
        <v>0.054678613808780696</v>
      </c>
      <c r="C137" s="11">
        <v>201.991793493032</v>
      </c>
      <c r="D137" s="5">
        <v>-2.188238226917165</v>
      </c>
      <c r="E137" s="41">
        <f t="shared" si="62"/>
        <v>2.188921261386446</v>
      </c>
      <c r="F137" s="143">
        <f t="shared" si="94"/>
        <v>0.00911310230146345</v>
      </c>
      <c r="G137" s="58">
        <f t="shared" si="89"/>
        <v>33.66529891550533</v>
      </c>
      <c r="H137" s="60">
        <f t="shared" si="90"/>
        <v>0.3647063711528608</v>
      </c>
      <c r="I137" s="60">
        <f t="shared" si="91"/>
        <v>0.36482021023107436</v>
      </c>
      <c r="J137" s="41">
        <f t="shared" si="64"/>
        <v>2.188921261386446</v>
      </c>
      <c r="K137" s="18">
        <f t="shared" si="65"/>
        <v>0.03474073907946221</v>
      </c>
      <c r="L137" s="18">
        <f t="shared" si="66"/>
        <v>11.940202366930396</v>
      </c>
      <c r="M137" s="15">
        <f t="shared" si="67"/>
        <v>1.6159011826598915</v>
      </c>
      <c r="N137" s="18">
        <f t="shared" si="68"/>
        <v>127.40207924624423</v>
      </c>
      <c r="O137" s="18">
        <f t="shared" si="69"/>
        <v>622.8696955159128</v>
      </c>
      <c r="P137" s="11">
        <f t="shared" si="70"/>
        <v>7.006818806957459</v>
      </c>
      <c r="Q137" s="83">
        <f t="shared" si="71"/>
        <v>770.8694378577842</v>
      </c>
      <c r="R137" s="113">
        <f t="shared" si="92"/>
        <v>1.9739953092736178E-05</v>
      </c>
      <c r="S137" s="62">
        <f t="shared" si="93"/>
        <v>0.015216926543936566</v>
      </c>
      <c r="T137" s="24"/>
      <c r="U137" s="54">
        <f t="shared" si="73"/>
        <v>2.4862224447115673</v>
      </c>
      <c r="V137" s="55">
        <f t="shared" si="74"/>
        <v>2.259446060143103</v>
      </c>
      <c r="W137" s="55">
        <f t="shared" si="75"/>
        <v>2.188921261386446</v>
      </c>
      <c r="X137" s="55">
        <f t="shared" si="76"/>
        <v>2.289135516772189</v>
      </c>
      <c r="Y137" s="56">
        <f t="shared" si="77"/>
        <v>2.539959030278035</v>
      </c>
      <c r="Z137" s="103">
        <f t="shared" si="78"/>
        <v>638.5252276251875</v>
      </c>
      <c r="AA137" s="103">
        <f t="shared" si="79"/>
        <v>612.1426926539859</v>
      </c>
      <c r="AB137" s="103">
        <f t="shared" si="80"/>
        <v>603.4936212503776</v>
      </c>
      <c r="AC137" s="103">
        <f t="shared" si="81"/>
        <v>615.7194708146296</v>
      </c>
      <c r="AD137" s="103">
        <f t="shared" si="82"/>
        <v>644.4674652353832</v>
      </c>
      <c r="AE137" s="51">
        <f t="shared" si="83"/>
        <v>7.71162815241934</v>
      </c>
      <c r="AF137" s="52">
        <f t="shared" si="84"/>
        <v>6.504148249115258</v>
      </c>
      <c r="AG137" s="52">
        <f t="shared" si="85"/>
        <v>6.149263137369386</v>
      </c>
      <c r="AH137" s="52">
        <f t="shared" si="86"/>
        <v>6.656474458701299</v>
      </c>
      <c r="AI137" s="53">
        <f t="shared" si="87"/>
        <v>8.012580037182014</v>
      </c>
    </row>
    <row r="138" spans="1:35" ht="16.5">
      <c r="A138" s="97">
        <v>21</v>
      </c>
      <c r="B138" s="4">
        <v>0.07017452105733035</v>
      </c>
      <c r="C138" s="11">
        <v>196.013483030584</v>
      </c>
      <c r="D138" s="5">
        <v>-2.328057691513309</v>
      </c>
      <c r="E138" s="41">
        <f aca="true" t="shared" si="95" ref="E138:E153">SQRT(B138^2+D138^2)</f>
        <v>2.3291150848379956</v>
      </c>
      <c r="F138" s="143">
        <f t="shared" si="94"/>
        <v>0.01169575350955506</v>
      </c>
      <c r="G138" s="58">
        <f t="shared" si="89"/>
        <v>32.66891383843067</v>
      </c>
      <c r="H138" s="60">
        <f t="shared" si="90"/>
        <v>0.38800961525221817</v>
      </c>
      <c r="I138" s="60">
        <f t="shared" si="91"/>
        <v>0.3881858474729993</v>
      </c>
      <c r="J138" s="41">
        <f aca="true" t="shared" si="96" ref="J138:J153">E138*E$28/E$29</f>
        <v>2.3291150848379956</v>
      </c>
      <c r="K138" s="18">
        <f aca="true" t="shared" si="97" ref="K138:K153">E$35*E$13/120*F138^2/E$7*E$6*E$9*(E$9-1)*E$4/E$5</f>
        <v>0.05722199248866419</v>
      </c>
      <c r="L138" s="18">
        <f aca="true" t="shared" si="98" ref="L138:L153">E$36*E$13/6*F138^2/E$8*E$6*E$4/E$5*(1+(G138*E$4/F138)^2/15)</f>
        <v>11.399479691644306</v>
      </c>
      <c r="M138" s="15">
        <f aca="true" t="shared" si="99" ref="M138:M153">E$37*E$13/8*H138^2/E$8*E$6*E$5/E$4</f>
        <v>1.828997342093131</v>
      </c>
      <c r="N138" s="18">
        <f aca="true" t="shared" si="100" ref="N138:N153">E$13*E$14*(E$11/E$10)^2*J138*(1-E$32)/E$33^2*(E$19/2/PI())^2/E$18*LN((E$17+E$18*J138)/(E$17+E$18*E$32*J138))</f>
        <v>142.45361113856737</v>
      </c>
      <c r="O138" s="18">
        <f aca="true" t="shared" si="101" ref="O138:O153">(Z138+AA138+AB138+AC138+AD138)/5</f>
        <v>637.0126336921242</v>
      </c>
      <c r="P138" s="11">
        <f aca="true" t="shared" si="102" ref="P138:P153">(AE138+AF138+AG138+AH138+AI138)/5</f>
        <v>7.666665507841827</v>
      </c>
      <c r="Q138" s="83">
        <f aca="true" t="shared" si="103" ref="Q138:Q153">SUM(K138:P138)</f>
        <v>800.4186093647594</v>
      </c>
      <c r="R138" s="113">
        <f t="shared" si="92"/>
        <v>1.9739953092736178E-05</v>
      </c>
      <c r="S138" s="62">
        <f t="shared" si="93"/>
        <v>0.015800225803413472</v>
      </c>
      <c r="T138" s="24"/>
      <c r="U138" s="54">
        <f aca="true" t="shared" si="104" ref="U138:U153">SQRT(($B138-$C138*0.8*$E$4)^2+$D138^2)*$E$28/$E$29</f>
        <v>2.5870114187936784</v>
      </c>
      <c r="V138" s="55">
        <f aca="true" t="shared" si="105" ref="V138:V153">SQRT(($B138-$C138*0.4*$E$4)^2+$D138^2)*$E$28/$E$29</f>
        <v>2.3874029989780916</v>
      </c>
      <c r="W138" s="55">
        <f aca="true" t="shared" si="106" ref="W138:W153">SQRT(($B138)^2+$D138^2)*$E$28/$E$29</f>
        <v>2.3291150848379956</v>
      </c>
      <c r="X138" s="55">
        <f aca="true" t="shared" si="107" ref="X138:X153">SQRT(($B138+$C138*0.4*$E$4)^2+$D138^2)*$E$28/$E$29</f>
        <v>2.4223707556110883</v>
      </c>
      <c r="Y138" s="56">
        <f aca="true" t="shared" si="108" ref="Y138:Y153">SQRT(($B138+$C138*0.8*$E$4)^2+$D138^2)*$E$28/$E$29</f>
        <v>2.651226523175524</v>
      </c>
      <c r="Z138" s="103">
        <f aca="true" t="shared" si="109" ref="Z138:Z153">$E$38*$E$13*$E$14*$E$16/$E$33*2/3*$E$20/PI()*($E$21*$E$22*LN((U138+$E$22)/($E$32*U138+$E$22))+$E$23*U138*(1-$E$32)+$E$24*U138^2/2*(1-$E$32^2))</f>
        <v>649.5758197793634</v>
      </c>
      <c r="AA138" s="103">
        <f aca="true" t="shared" si="110" ref="AA138:AA153">$E$38*$E$13*$E$14*$E$16/$E$33*2/3*$E$20/PI()*($E$21*$E$22*LN((V138+$E$22)/($E$32*V138+$E$22))+$E$23*V138*(1-$E$32)+$E$24*V138^2/2*(1-$E$32^2))</f>
        <v>627.2917636822631</v>
      </c>
      <c r="AB138" s="103">
        <f aca="true" t="shared" si="111" ref="AB138:AB153">$E$38*$E$13*$E$14*$E$16/$E$33*2/3*$E$20/PI()*($E$21*$E$22*LN((W138+$E$22)/($E$32*W138+$E$22))+$E$23*W138*(1-$E$32)+$E$24*W138^2/2*(1-$E$32^2))</f>
        <v>620.4766073484832</v>
      </c>
      <c r="AC138" s="103">
        <f aca="true" t="shared" si="112" ref="AC138:AC153">$E$38*$E$13*$E$14*$E$16/$E$33*2/3*$E$20/PI()*($E$21*$E$22*LN((X138+$E$22)/($E$32*X138+$E$22))+$E$23*X138*(1-$E$32)+$E$24*X138^2/2*(1-$E$32^2))</f>
        <v>631.3125302606823</v>
      </c>
      <c r="AD138" s="103">
        <f aca="true" t="shared" si="113" ref="AD138:AD153">$E$38*$E$13*$E$14*$E$16/$E$33*2/3*$E$20/PI()*($E$21*$E$22*LN((Y138+$E$22)/($E$32*Y138+$E$22))+$E$23*Y138*(1-$E$32)+$E$24*Y138^2/2*(1-$E$32^2))</f>
        <v>656.4064473898294</v>
      </c>
      <c r="AE138" s="51">
        <f aca="true" t="shared" si="114" ref="AE138:AE153">1/9/PI()*$E$20/$E$33*$E$27^2*U138*(3*U138+4*$E$26)/($E$25*$E$26*$E$13*$E$14*$E$16*16*$E$4^2*$E$5^2)</f>
        <v>8.28076249381626</v>
      </c>
      <c r="AF138" s="52">
        <f aca="true" t="shared" si="115" ref="AF138:AF153">1/9/PI()*$E$20/$E$33*$E$27^2*V138*(3*V138+4*$E$26)/($E$25*$E$26*$E$13*$E$14*$E$16*16*$E$4^2*$E$5^2)</f>
        <v>7.17302055181169</v>
      </c>
      <c r="AG138" s="52">
        <f aca="true" t="shared" si="116" ref="AG138:AG153">1/9/PI()*$E$20/$E$33*$E$27^2*W138*(3*W138+4*$E$26)/($E$25*$E$26*$E$13*$E$14*$E$16*16*$E$4^2*$E$5^2)</f>
        <v>6.864335783786923</v>
      </c>
      <c r="AH138" s="52">
        <f aca="true" t="shared" si="117" ref="AH138:AH153">1/9/PI()*$E$20/$E$33*$E$27^2*X138*(3*X138+4*$E$26)/($E$25*$E$26*$E$13*$E$14*$E$16*16*$E$4^2*$E$5^2)</f>
        <v>7.361413021250574</v>
      </c>
      <c r="AI138" s="53">
        <f aca="true" t="shared" si="118" ref="AI138:AI153">1/9/PI()*$E$20/$E$33*$E$27^2*Y138*(3*Y138+4*$E$26)/($E$25*$E$26*$E$13*$E$14*$E$16*16*$E$4^2*$E$5^2)</f>
        <v>8.653795688543685</v>
      </c>
    </row>
    <row r="139" spans="1:35" ht="16.5">
      <c r="A139" s="97">
        <v>22</v>
      </c>
      <c r="B139" s="4">
        <v>0.08579211363078798</v>
      </c>
      <c r="C139" s="11">
        <v>189.59314325737907</v>
      </c>
      <c r="D139" s="5">
        <v>-2.4754628285952887</v>
      </c>
      <c r="E139" s="41">
        <f t="shared" si="95"/>
        <v>2.476949031069922</v>
      </c>
      <c r="F139" s="143">
        <f t="shared" si="94"/>
        <v>0.01429868560513133</v>
      </c>
      <c r="G139" s="58">
        <f t="shared" si="89"/>
        <v>31.598857209563175</v>
      </c>
      <c r="H139" s="60">
        <f t="shared" si="90"/>
        <v>0.41257713809921476</v>
      </c>
      <c r="I139" s="60">
        <f t="shared" si="91"/>
        <v>0.4128248385116537</v>
      </c>
      <c r="J139" s="41">
        <f t="shared" si="96"/>
        <v>2.476949031069922</v>
      </c>
      <c r="K139" s="18">
        <f t="shared" si="97"/>
        <v>0.08552612519870345</v>
      </c>
      <c r="L139" s="18">
        <f t="shared" si="98"/>
        <v>10.868058780106127</v>
      </c>
      <c r="M139" s="15">
        <f t="shared" si="99"/>
        <v>2.067942297940034</v>
      </c>
      <c r="N139" s="18">
        <f t="shared" si="100"/>
        <v>159.03358125574545</v>
      </c>
      <c r="O139" s="18">
        <f t="shared" si="101"/>
        <v>651.4480249988898</v>
      </c>
      <c r="P139" s="11">
        <f t="shared" si="102"/>
        <v>8.406217813155815</v>
      </c>
      <c r="Q139" s="83">
        <f t="shared" si="103"/>
        <v>831.9093512710358</v>
      </c>
      <c r="R139" s="113">
        <f t="shared" si="92"/>
        <v>1.9739953092736178E-05</v>
      </c>
      <c r="S139" s="62">
        <f t="shared" si="93"/>
        <v>0.016421851571498832</v>
      </c>
      <c r="T139" s="24"/>
      <c r="U139" s="54">
        <f t="shared" si="104"/>
        <v>2.6981287633115105</v>
      </c>
      <c r="V139" s="55">
        <f t="shared" si="105"/>
        <v>2.5242249122038234</v>
      </c>
      <c r="W139" s="55">
        <f t="shared" si="106"/>
        <v>2.476949031069922</v>
      </c>
      <c r="X139" s="55">
        <f t="shared" si="107"/>
        <v>2.5633170129331218</v>
      </c>
      <c r="Y139" s="56">
        <f t="shared" si="108"/>
        <v>2.770859835179843</v>
      </c>
      <c r="Z139" s="103">
        <f t="shared" si="109"/>
        <v>661.2937187256528</v>
      </c>
      <c r="AA139" s="103">
        <f t="shared" si="110"/>
        <v>642.7395745681304</v>
      </c>
      <c r="AB139" s="103">
        <f t="shared" si="111"/>
        <v>637.4879941356168</v>
      </c>
      <c r="AC139" s="103">
        <f t="shared" si="112"/>
        <v>647.0143732495612</v>
      </c>
      <c r="AD139" s="103">
        <f t="shared" si="113"/>
        <v>668.7044643154877</v>
      </c>
      <c r="AE139" s="51">
        <f t="shared" si="114"/>
        <v>8.93138350388727</v>
      </c>
      <c r="AF139" s="52">
        <f t="shared" si="115"/>
        <v>7.923872832703797</v>
      </c>
      <c r="AG139" s="52">
        <f t="shared" si="116"/>
        <v>7.660267214998319</v>
      </c>
      <c r="AH139" s="52">
        <f t="shared" si="117"/>
        <v>8.145168041360694</v>
      </c>
      <c r="AI139" s="53">
        <f t="shared" si="118"/>
        <v>9.370397472828984</v>
      </c>
    </row>
    <row r="140" spans="1:35" ht="16.5">
      <c r="A140" s="97">
        <v>23</v>
      </c>
      <c r="B140" s="4">
        <v>0.10283443261820402</v>
      </c>
      <c r="C140" s="11">
        <v>181.90473849406033</v>
      </c>
      <c r="D140" s="5">
        <v>-2.629643364752149</v>
      </c>
      <c r="E140" s="41">
        <f t="shared" si="95"/>
        <v>2.6316533104337494</v>
      </c>
      <c r="F140" s="143">
        <f t="shared" si="94"/>
        <v>0.017139072103034007</v>
      </c>
      <c r="G140" s="58">
        <f aca="true" t="shared" si="119" ref="G140:G153">C140*$E$28*(1-$E$32)/$E$29/$E$33</f>
        <v>30.317456415676723</v>
      </c>
      <c r="H140" s="60">
        <f aca="true" t="shared" si="120" ref="H140:H153">-D140*$E$28*(1-$E$32)/$E$29/$E$33</f>
        <v>0.43827389412535817</v>
      </c>
      <c r="I140" s="60">
        <f aca="true" t="shared" si="121" ref="I140:I153">E140*$E$28*(1-$E$32)/$E$29/$E$33</f>
        <v>0.4386088850722915</v>
      </c>
      <c r="J140" s="41">
        <f t="shared" si="96"/>
        <v>2.6316533104337494</v>
      </c>
      <c r="K140" s="18">
        <f t="shared" si="97"/>
        <v>0.1228799918695245</v>
      </c>
      <c r="L140" s="18">
        <f t="shared" si="98"/>
        <v>10.28480117580126</v>
      </c>
      <c r="M140" s="15">
        <f t="shared" si="99"/>
        <v>2.333561782553577</v>
      </c>
      <c r="N140" s="18">
        <f t="shared" si="100"/>
        <v>177.13402081657208</v>
      </c>
      <c r="O140" s="18">
        <f t="shared" si="101"/>
        <v>665.8969229257772</v>
      </c>
      <c r="P140" s="11">
        <f t="shared" si="102"/>
        <v>9.221837458474287</v>
      </c>
      <c r="Q140" s="83">
        <f t="shared" si="103"/>
        <v>864.9940241510478</v>
      </c>
      <c r="R140" s="113">
        <f t="shared" si="92"/>
        <v>1.9739953092736178E-05</v>
      </c>
      <c r="S140" s="62">
        <f t="shared" si="93"/>
        <v>0.01707494146223879</v>
      </c>
      <c r="T140" s="24"/>
      <c r="U140" s="54">
        <f t="shared" si="104"/>
        <v>2.8166694333203464</v>
      </c>
      <c r="V140" s="55">
        <f t="shared" si="105"/>
        <v>2.6684125088446486</v>
      </c>
      <c r="W140" s="55">
        <f t="shared" si="106"/>
        <v>2.6316533104337494</v>
      </c>
      <c r="X140" s="55">
        <f t="shared" si="107"/>
        <v>2.710931239164157</v>
      </c>
      <c r="Y140" s="56">
        <f t="shared" si="108"/>
        <v>2.8967347874522775</v>
      </c>
      <c r="Z140" s="103">
        <f t="shared" si="109"/>
        <v>673.2683496565021</v>
      </c>
      <c r="AA140" s="103">
        <f t="shared" si="110"/>
        <v>658.2071675540976</v>
      </c>
      <c r="AB140" s="103">
        <f t="shared" si="111"/>
        <v>654.3415623708422</v>
      </c>
      <c r="AC140" s="103">
        <f t="shared" si="112"/>
        <v>662.6129464299091</v>
      </c>
      <c r="AD140" s="103">
        <f t="shared" si="113"/>
        <v>681.0545886175349</v>
      </c>
      <c r="AE140" s="51">
        <f t="shared" si="114"/>
        <v>9.652252227617904</v>
      </c>
      <c r="AF140" s="52">
        <f t="shared" si="115"/>
        <v>8.755007392583245</v>
      </c>
      <c r="AG140" s="52">
        <f t="shared" si="116"/>
        <v>8.53923295164434</v>
      </c>
      <c r="AH140" s="52">
        <f t="shared" si="117"/>
        <v>9.00790608209388</v>
      </c>
      <c r="AI140" s="53">
        <f t="shared" si="118"/>
        <v>10.154788638432063</v>
      </c>
    </row>
    <row r="141" spans="1:35" ht="16.5">
      <c r="A141" s="97">
        <v>24</v>
      </c>
      <c r="B141" s="4">
        <v>0.12083971093911572</v>
      </c>
      <c r="C141" s="11">
        <v>172.05837031981866</v>
      </c>
      <c r="D141" s="5">
        <v>-2.797470268727008</v>
      </c>
      <c r="E141" s="41">
        <f t="shared" si="95"/>
        <v>2.8000789524853413</v>
      </c>
      <c r="F141" s="143">
        <f t="shared" si="94"/>
        <v>0.020139951823185953</v>
      </c>
      <c r="G141" s="58">
        <f t="shared" si="119"/>
        <v>28.67639505330311</v>
      </c>
      <c r="H141" s="60">
        <f t="shared" si="120"/>
        <v>0.4662450447878347</v>
      </c>
      <c r="I141" s="60">
        <f t="shared" si="121"/>
        <v>0.46667982541422354</v>
      </c>
      <c r="J141" s="41">
        <f t="shared" si="96"/>
        <v>2.8000789524853413</v>
      </c>
      <c r="K141" s="18">
        <f t="shared" si="97"/>
        <v>0.16967717190644413</v>
      </c>
      <c r="L141" s="18">
        <f t="shared" si="98"/>
        <v>9.580819394465534</v>
      </c>
      <c r="M141" s="15">
        <f t="shared" si="99"/>
        <v>2.640927973790926</v>
      </c>
      <c r="N141" s="18">
        <f t="shared" si="100"/>
        <v>197.67855448661493</v>
      </c>
      <c r="O141" s="18">
        <f t="shared" si="101"/>
        <v>680.8428082036711</v>
      </c>
      <c r="P141" s="11">
        <f t="shared" si="102"/>
        <v>10.15683414859275</v>
      </c>
      <c r="Q141" s="83">
        <f t="shared" si="103"/>
        <v>901.0696213790417</v>
      </c>
      <c r="R141" s="113">
        <f t="shared" si="92"/>
        <v>1.9739953092736178E-05</v>
      </c>
      <c r="S141" s="62">
        <f t="shared" si="93"/>
        <v>0.01778707205931183</v>
      </c>
      <c r="T141" s="24"/>
      <c r="U141" s="54">
        <f t="shared" si="104"/>
        <v>2.9483395015003233</v>
      </c>
      <c r="V141" s="55">
        <f t="shared" si="105"/>
        <v>2.8266504296891655</v>
      </c>
      <c r="W141" s="55">
        <f t="shared" si="106"/>
        <v>2.8000789524853413</v>
      </c>
      <c r="X141" s="55">
        <f t="shared" si="107"/>
        <v>2.8712670167672605</v>
      </c>
      <c r="Y141" s="56">
        <f t="shared" si="108"/>
        <v>3.033339591264783</v>
      </c>
      <c r="Z141" s="103">
        <f t="shared" si="109"/>
        <v>685.945850770977</v>
      </c>
      <c r="AA141" s="103">
        <f t="shared" si="110"/>
        <v>674.2521662792842</v>
      </c>
      <c r="AB141" s="103">
        <f t="shared" si="111"/>
        <v>671.6246942484855</v>
      </c>
      <c r="AC141" s="103">
        <f t="shared" si="112"/>
        <v>678.6040213362726</v>
      </c>
      <c r="AD141" s="103">
        <f t="shared" si="113"/>
        <v>693.7873083833366</v>
      </c>
      <c r="AE141" s="51">
        <f t="shared" si="114"/>
        <v>10.485374207876982</v>
      </c>
      <c r="AF141" s="52">
        <f t="shared" si="115"/>
        <v>9.714210561460316</v>
      </c>
      <c r="AG141" s="52">
        <f t="shared" si="116"/>
        <v>9.549698341497267</v>
      </c>
      <c r="AH141" s="52">
        <f t="shared" si="117"/>
        <v>9.993570275306347</v>
      </c>
      <c r="AI141" s="53">
        <f t="shared" si="118"/>
        <v>11.041317356822839</v>
      </c>
    </row>
    <row r="142" spans="1:35" ht="16.5">
      <c r="A142" s="97">
        <v>25</v>
      </c>
      <c r="B142" s="4">
        <v>0.14004875197477773</v>
      </c>
      <c r="C142" s="11">
        <v>159.30777595121364</v>
      </c>
      <c r="D142" s="5">
        <v>-2.9734757363186137</v>
      </c>
      <c r="E142" s="41">
        <f t="shared" si="95"/>
        <v>2.9767720113245515</v>
      </c>
      <c r="F142" s="143">
        <f t="shared" si="94"/>
        <v>0.023341458662462955</v>
      </c>
      <c r="G142" s="58">
        <f t="shared" si="119"/>
        <v>26.551295991868937</v>
      </c>
      <c r="H142" s="60">
        <f t="shared" si="120"/>
        <v>0.49557928938643564</v>
      </c>
      <c r="I142" s="60">
        <f t="shared" si="121"/>
        <v>0.4961286685540919</v>
      </c>
      <c r="J142" s="41">
        <f t="shared" si="96"/>
        <v>2.976772011324551</v>
      </c>
      <c r="K142" s="18">
        <f t="shared" si="97"/>
        <v>0.22790956255985106</v>
      </c>
      <c r="L142" s="18">
        <f t="shared" si="98"/>
        <v>8.736922842164356</v>
      </c>
      <c r="M142" s="15">
        <f t="shared" si="99"/>
        <v>2.9836947879173117</v>
      </c>
      <c r="N142" s="18">
        <f t="shared" si="100"/>
        <v>220.13384547788485</v>
      </c>
      <c r="O142" s="18">
        <f t="shared" si="101"/>
        <v>695.6091785188846</v>
      </c>
      <c r="P142" s="11">
        <f t="shared" si="102"/>
        <v>11.187359493126058</v>
      </c>
      <c r="Q142" s="83">
        <f t="shared" si="103"/>
        <v>938.8789106825371</v>
      </c>
      <c r="R142" s="113">
        <f t="shared" si="92"/>
        <v>1.9739953092736178E-05</v>
      </c>
      <c r="S142" s="62">
        <f t="shared" si="93"/>
        <v>0.018533425656632522</v>
      </c>
      <c r="T142" s="24"/>
      <c r="U142" s="54">
        <f t="shared" si="104"/>
        <v>3.0881935287372912</v>
      </c>
      <c r="V142" s="55">
        <f t="shared" si="105"/>
        <v>2.993645553686447</v>
      </c>
      <c r="W142" s="55">
        <f t="shared" si="106"/>
        <v>2.976772011324551</v>
      </c>
      <c r="X142" s="55">
        <f t="shared" si="107"/>
        <v>3.0388670569524145</v>
      </c>
      <c r="Y142" s="56">
        <f t="shared" si="108"/>
        <v>3.1753012216769108</v>
      </c>
      <c r="Z142" s="103">
        <f t="shared" si="109"/>
        <v>698.7068050607434</v>
      </c>
      <c r="AA142" s="103">
        <f t="shared" si="110"/>
        <v>690.158609807702</v>
      </c>
      <c r="AB142" s="103">
        <f t="shared" si="111"/>
        <v>688.5985038749398</v>
      </c>
      <c r="AC142" s="103">
        <f t="shared" si="112"/>
        <v>694.2880194354384</v>
      </c>
      <c r="AD142" s="103">
        <f t="shared" si="113"/>
        <v>706.2939544155998</v>
      </c>
      <c r="AE142" s="51">
        <f t="shared" si="114"/>
        <v>11.407636676163282</v>
      </c>
      <c r="AF142" s="52">
        <f t="shared" si="115"/>
        <v>10.779929267147985</v>
      </c>
      <c r="AG142" s="52">
        <f t="shared" si="116"/>
        <v>10.66975479051136</v>
      </c>
      <c r="AH142" s="52">
        <f t="shared" si="117"/>
        <v>11.077962021171041</v>
      </c>
      <c r="AI142" s="53">
        <f t="shared" si="118"/>
        <v>12.001514710636624</v>
      </c>
    </row>
    <row r="143" spans="1:35" ht="16.5">
      <c r="A143" s="97">
        <v>26</v>
      </c>
      <c r="B143" s="4">
        <v>0.15801513373855514</v>
      </c>
      <c r="C143" s="11">
        <v>142.17475348390215</v>
      </c>
      <c r="D143" s="5">
        <v>-3.150556107261471</v>
      </c>
      <c r="E143" s="41">
        <f t="shared" si="95"/>
        <v>3.154516217662063</v>
      </c>
      <c r="F143" s="143">
        <f t="shared" si="94"/>
        <v>0.02633585562309252</v>
      </c>
      <c r="G143" s="58">
        <f t="shared" si="119"/>
        <v>23.69579224731703</v>
      </c>
      <c r="H143" s="60">
        <f t="shared" si="120"/>
        <v>0.5250926845435786</v>
      </c>
      <c r="I143" s="60">
        <f t="shared" si="121"/>
        <v>0.5257527029436772</v>
      </c>
      <c r="J143" s="41">
        <f t="shared" si="96"/>
        <v>3.154516217662063</v>
      </c>
      <c r="K143" s="18">
        <f t="shared" si="97"/>
        <v>0.29013587195821405</v>
      </c>
      <c r="L143" s="18">
        <f t="shared" si="98"/>
        <v>7.648322993609291</v>
      </c>
      <c r="M143" s="15">
        <f t="shared" si="99"/>
        <v>3.349654654830169</v>
      </c>
      <c r="N143" s="18">
        <f t="shared" si="100"/>
        <v>243.61675433164575</v>
      </c>
      <c r="O143" s="18">
        <f t="shared" si="101"/>
        <v>709.4606606461</v>
      </c>
      <c r="P143" s="11">
        <f t="shared" si="102"/>
        <v>12.268645808457611</v>
      </c>
      <c r="Q143" s="83">
        <f t="shared" si="103"/>
        <v>976.634174306601</v>
      </c>
      <c r="R143" s="113">
        <f t="shared" si="92"/>
        <v>1.835733716819129E-05</v>
      </c>
      <c r="S143" s="62">
        <f>Q143*K$33*(A144-A142)/2</f>
        <v>0.017928402827724378</v>
      </c>
      <c r="T143" s="24"/>
      <c r="U143" s="54">
        <f t="shared" si="104"/>
        <v>3.229827718548897</v>
      </c>
      <c r="V143" s="55">
        <f t="shared" si="105"/>
        <v>3.1626733715510107</v>
      </c>
      <c r="W143" s="55">
        <f t="shared" si="106"/>
        <v>3.154516217662063</v>
      </c>
      <c r="X143" s="55">
        <f t="shared" si="107"/>
        <v>3.205806642427481</v>
      </c>
      <c r="Y143" s="56">
        <f t="shared" si="108"/>
        <v>3.3137854243350477</v>
      </c>
      <c r="Z143" s="103">
        <f t="shared" si="109"/>
        <v>710.9038234598099</v>
      </c>
      <c r="AA143" s="103">
        <f t="shared" si="110"/>
        <v>705.2110823060723</v>
      </c>
      <c r="AB143" s="103">
        <f t="shared" si="111"/>
        <v>704.5085234009275</v>
      </c>
      <c r="AC143" s="103">
        <f t="shared" si="112"/>
        <v>708.886165991549</v>
      </c>
      <c r="AD143" s="103">
        <f t="shared" si="113"/>
        <v>717.7937080721407</v>
      </c>
      <c r="AE143" s="51">
        <f t="shared" si="114"/>
        <v>12.380860001677831</v>
      </c>
      <c r="AF143" s="52">
        <f t="shared" si="115"/>
        <v>11.91449598529197</v>
      </c>
      <c r="AG143" s="52">
        <f t="shared" si="116"/>
        <v>11.858451698314859</v>
      </c>
      <c r="AH143" s="52">
        <f t="shared" si="117"/>
        <v>12.213022527207443</v>
      </c>
      <c r="AI143" s="53">
        <f t="shared" si="118"/>
        <v>12.97639882979595</v>
      </c>
    </row>
    <row r="144" spans="1:35" ht="16.5">
      <c r="A144" s="114">
        <v>26.859917</v>
      </c>
      <c r="B144" s="105">
        <v>0.1788023528826681</v>
      </c>
      <c r="C144" s="37">
        <v>125.37108359683027</v>
      </c>
      <c r="D144" s="38">
        <v>-3.247446614903221</v>
      </c>
      <c r="E144" s="42">
        <f t="shared" si="95"/>
        <v>3.2523652620889254</v>
      </c>
      <c r="F144" s="144">
        <f t="shared" si="94"/>
        <v>0.02980039214711135</v>
      </c>
      <c r="G144" s="37">
        <f t="shared" si="119"/>
        <v>20.89518059947171</v>
      </c>
      <c r="H144" s="105">
        <f t="shared" si="120"/>
        <v>0.5412411024838701</v>
      </c>
      <c r="I144" s="105">
        <f t="shared" si="121"/>
        <v>0.5420608770148209</v>
      </c>
      <c r="J144" s="42">
        <f t="shared" si="96"/>
        <v>3.2523652620889254</v>
      </c>
      <c r="K144" s="112">
        <f t="shared" si="97"/>
        <v>0.3714929021168323</v>
      </c>
      <c r="L144" s="112">
        <f t="shared" si="98"/>
        <v>6.873511640834123</v>
      </c>
      <c r="M144" s="106">
        <f t="shared" si="99"/>
        <v>3.5588496304248842</v>
      </c>
      <c r="N144" s="18">
        <f t="shared" si="100"/>
        <v>256.9135028357606</v>
      </c>
      <c r="O144" s="112">
        <f t="shared" si="101"/>
        <v>716.3867093452197</v>
      </c>
      <c r="P144" s="37">
        <f t="shared" si="102"/>
        <v>12.857528974560841</v>
      </c>
      <c r="Q144" s="84">
        <f t="shared" si="103"/>
        <v>996.961595328917</v>
      </c>
      <c r="R144" s="107">
        <f>K$33*(A144-A143)/2</f>
        <v>8.487360621823202E-06</v>
      </c>
      <c r="S144" s="115">
        <f>Q144*K$33*(A144-A143)/2</f>
        <v>0.00846157258566469</v>
      </c>
      <c r="T144" s="116"/>
      <c r="U144" s="117">
        <f t="shared" si="104"/>
        <v>3.3001910855679797</v>
      </c>
      <c r="V144" s="118">
        <f t="shared" si="105"/>
        <v>3.2538749129668894</v>
      </c>
      <c r="W144" s="118">
        <f t="shared" si="106"/>
        <v>3.2523652620889254</v>
      </c>
      <c r="X144" s="118">
        <f t="shared" si="107"/>
        <v>3.295723706211554</v>
      </c>
      <c r="Y144" s="119">
        <f t="shared" si="108"/>
        <v>3.3822251252927327</v>
      </c>
      <c r="Z144" s="120">
        <f t="shared" si="109"/>
        <v>716.6951614212146</v>
      </c>
      <c r="AA144" s="120">
        <f t="shared" si="110"/>
        <v>712.9029549524181</v>
      </c>
      <c r="AB144" s="120">
        <f t="shared" si="111"/>
        <v>712.7780610242593</v>
      </c>
      <c r="AC144" s="120">
        <f t="shared" si="112"/>
        <v>716.3327208192377</v>
      </c>
      <c r="AD144" s="120">
        <f t="shared" si="113"/>
        <v>723.224648508969</v>
      </c>
      <c r="AE144" s="121">
        <f t="shared" si="114"/>
        <v>12.879028815060202</v>
      </c>
      <c r="AF144" s="122">
        <f t="shared" si="115"/>
        <v>12.550017123789074</v>
      </c>
      <c r="AG144" s="122">
        <f t="shared" si="116"/>
        <v>12.539364192765238</v>
      </c>
      <c r="AH144" s="122">
        <f t="shared" si="117"/>
        <v>12.847110404973254</v>
      </c>
      <c r="AI144" s="123">
        <f t="shared" si="118"/>
        <v>13.47212433621644</v>
      </c>
    </row>
    <row r="145" spans="1:35" ht="26.25" customHeight="1">
      <c r="A145" s="97">
        <v>34.675184</v>
      </c>
      <c r="B145" s="4">
        <v>0.29851883854053085</v>
      </c>
      <c r="C145" s="11">
        <v>99.61570018404724</v>
      </c>
      <c r="D145" s="5">
        <v>-2.59599923610552</v>
      </c>
      <c r="E145" s="41">
        <f t="shared" si="95"/>
        <v>2.6131064905250287</v>
      </c>
      <c r="F145" s="143">
        <f t="shared" si="94"/>
        <v>0.04975313975675514</v>
      </c>
      <c r="G145" s="58">
        <f t="shared" si="119"/>
        <v>16.602616697341208</v>
      </c>
      <c r="H145" s="60">
        <f t="shared" si="120"/>
        <v>0.43266653935092</v>
      </c>
      <c r="I145" s="60">
        <f t="shared" si="121"/>
        <v>0.4355177484208382</v>
      </c>
      <c r="J145" s="41">
        <f t="shared" si="96"/>
        <v>2.6131064905250287</v>
      </c>
      <c r="K145" s="18">
        <f t="shared" si="97"/>
        <v>1.0354939074303253</v>
      </c>
      <c r="L145" s="18">
        <f t="shared" si="98"/>
        <v>9.424938799679362</v>
      </c>
      <c r="M145" s="15">
        <f t="shared" si="99"/>
        <v>2.2742317500639864</v>
      </c>
      <c r="N145" s="18">
        <f t="shared" si="100"/>
        <v>174.92452367417897</v>
      </c>
      <c r="O145" s="18">
        <f t="shared" si="101"/>
        <v>655.9803451287404</v>
      </c>
      <c r="P145" s="11">
        <f t="shared" si="102"/>
        <v>8.636538229925966</v>
      </c>
      <c r="Q145" s="83">
        <f t="shared" si="103"/>
        <v>852.2760714900189</v>
      </c>
      <c r="R145" s="113">
        <f>K$33*(A146-A145)/2</f>
        <v>3.2059263018850818E-06</v>
      </c>
      <c r="S145" s="62">
        <f>Q145*K$33*(A146-A145)/2</f>
        <v>0.002732334274057142</v>
      </c>
      <c r="T145" s="24"/>
      <c r="U145" s="54">
        <f t="shared" si="104"/>
        <v>2.6145013163929036</v>
      </c>
      <c r="V145" s="55">
        <f t="shared" si="105"/>
        <v>2.596006138523149</v>
      </c>
      <c r="W145" s="55">
        <f t="shared" si="106"/>
        <v>2.6131064905250287</v>
      </c>
      <c r="X145" s="55">
        <f t="shared" si="107"/>
        <v>2.665117279247333</v>
      </c>
      <c r="Y145" s="56">
        <f t="shared" si="108"/>
        <v>2.7500584748702885</v>
      </c>
      <c r="Z145" s="103">
        <f t="shared" si="109"/>
        <v>652.5197732819825</v>
      </c>
      <c r="AA145" s="103">
        <f t="shared" si="110"/>
        <v>650.5423631943637</v>
      </c>
      <c r="AB145" s="103">
        <f t="shared" si="111"/>
        <v>652.3711149121175</v>
      </c>
      <c r="AC145" s="103">
        <f t="shared" si="112"/>
        <v>657.8627895819734</v>
      </c>
      <c r="AD145" s="103">
        <f t="shared" si="113"/>
        <v>666.6056846732652</v>
      </c>
      <c r="AE145" s="51">
        <f t="shared" si="114"/>
        <v>8.439461389741982</v>
      </c>
      <c r="AF145" s="52">
        <f t="shared" si="115"/>
        <v>8.33252525786711</v>
      </c>
      <c r="AG145" s="52">
        <f t="shared" si="116"/>
        <v>8.431373266706034</v>
      </c>
      <c r="AH145" s="52">
        <f t="shared" si="117"/>
        <v>8.735556096240808</v>
      </c>
      <c r="AI145" s="53">
        <f t="shared" si="118"/>
        <v>9.2437751390739</v>
      </c>
    </row>
    <row r="146" spans="1:35" ht="16.5">
      <c r="A146" s="97">
        <v>35</v>
      </c>
      <c r="B146" s="4">
        <v>0.30007010239116205</v>
      </c>
      <c r="C146" s="11">
        <v>102.60201714501216</v>
      </c>
      <c r="D146" s="5">
        <v>-2.645047515651541</v>
      </c>
      <c r="E146" s="41">
        <f t="shared" si="95"/>
        <v>2.662013979377913</v>
      </c>
      <c r="F146" s="143">
        <f t="shared" si="94"/>
        <v>0.050011683731860344</v>
      </c>
      <c r="G146" s="58">
        <f t="shared" si="119"/>
        <v>17.10033619083536</v>
      </c>
      <c r="H146" s="60">
        <f t="shared" si="120"/>
        <v>0.44084125260859014</v>
      </c>
      <c r="I146" s="60">
        <f t="shared" si="121"/>
        <v>0.44366899656298553</v>
      </c>
      <c r="J146" s="41">
        <f t="shared" si="96"/>
        <v>2.662013979377913</v>
      </c>
      <c r="K146" s="18">
        <f t="shared" si="97"/>
        <v>1.0462838323466126</v>
      </c>
      <c r="L146" s="18">
        <f t="shared" si="98"/>
        <v>9.666907087653897</v>
      </c>
      <c r="M146" s="15">
        <f t="shared" si="99"/>
        <v>2.3609813358466716</v>
      </c>
      <c r="N146" s="18">
        <f t="shared" si="100"/>
        <v>180.77379285533982</v>
      </c>
      <c r="O146" s="18">
        <f t="shared" si="101"/>
        <v>661.2275170129757</v>
      </c>
      <c r="P146" s="11">
        <f t="shared" si="102"/>
        <v>8.934467009103647</v>
      </c>
      <c r="Q146" s="83">
        <f t="shared" si="103"/>
        <v>864.0099491332663</v>
      </c>
      <c r="R146" s="113">
        <f aca="true" t="shared" si="122" ref="R146:R152">K$33*(A147-A145)/2</f>
        <v>1.3075902848253171E-05</v>
      </c>
      <c r="S146" s="62">
        <f>Q146*K$33*(A147-A145)/2</f>
        <v>0.011297710154790754</v>
      </c>
      <c r="T146" s="24"/>
      <c r="U146" s="54">
        <f t="shared" si="104"/>
        <v>2.665208176242868</v>
      </c>
      <c r="V146" s="55">
        <f t="shared" si="105"/>
        <v>2.6450822927076043</v>
      </c>
      <c r="W146" s="55">
        <f t="shared" si="106"/>
        <v>2.662013979377913</v>
      </c>
      <c r="X146" s="55">
        <f t="shared" si="107"/>
        <v>2.715310092114008</v>
      </c>
      <c r="Y146" s="56">
        <f t="shared" si="108"/>
        <v>2.802897027183404</v>
      </c>
      <c r="Z146" s="103">
        <f t="shared" si="109"/>
        <v>657.8722947124315</v>
      </c>
      <c r="AA146" s="103">
        <f t="shared" si="110"/>
        <v>655.7598709822279</v>
      </c>
      <c r="AB146" s="103">
        <f t="shared" si="111"/>
        <v>657.538083592285</v>
      </c>
      <c r="AC146" s="103">
        <f t="shared" si="112"/>
        <v>663.062712686872</v>
      </c>
      <c r="AD146" s="103">
        <f t="shared" si="113"/>
        <v>671.9046230910616</v>
      </c>
      <c r="AE146" s="51">
        <f t="shared" si="114"/>
        <v>8.736092362419269</v>
      </c>
      <c r="AF146" s="52">
        <f t="shared" si="115"/>
        <v>8.617752108417774</v>
      </c>
      <c r="AG146" s="52">
        <f t="shared" si="116"/>
        <v>8.717257269679049</v>
      </c>
      <c r="AH146" s="52">
        <f t="shared" si="117"/>
        <v>9.034153245924616</v>
      </c>
      <c r="AI146" s="53">
        <f t="shared" si="118"/>
        <v>9.567080059077536</v>
      </c>
    </row>
    <row r="147" spans="1:35" ht="16.5">
      <c r="A147" s="97">
        <v>36</v>
      </c>
      <c r="B147" s="4">
        <v>0.308070324267387</v>
      </c>
      <c r="C147" s="11">
        <v>112.29085869096748</v>
      </c>
      <c r="D147" s="5">
        <v>-2.8086803817797765</v>
      </c>
      <c r="E147" s="41">
        <f t="shared" si="95"/>
        <v>2.8255252275796097</v>
      </c>
      <c r="F147" s="143">
        <f t="shared" si="94"/>
        <v>0.0513450540445645</v>
      </c>
      <c r="G147" s="58">
        <f t="shared" si="119"/>
        <v>18.715143115161247</v>
      </c>
      <c r="H147" s="60">
        <f t="shared" si="120"/>
        <v>0.4681133969632961</v>
      </c>
      <c r="I147" s="60">
        <f t="shared" si="121"/>
        <v>0.47092087126326826</v>
      </c>
      <c r="J147" s="41">
        <f t="shared" si="96"/>
        <v>2.8255252275796097</v>
      </c>
      <c r="K147" s="18">
        <f t="shared" si="97"/>
        <v>1.102817865306369</v>
      </c>
      <c r="L147" s="18">
        <f t="shared" si="98"/>
        <v>10.623907029722025</v>
      </c>
      <c r="M147" s="15">
        <f t="shared" si="99"/>
        <v>2.6621360050182394</v>
      </c>
      <c r="N147" s="18">
        <f t="shared" si="100"/>
        <v>200.8563722510376</v>
      </c>
      <c r="O147" s="18">
        <f t="shared" si="101"/>
        <v>678.0472130846371</v>
      </c>
      <c r="P147" s="11">
        <f t="shared" si="102"/>
        <v>9.965747660056412</v>
      </c>
      <c r="Q147" s="83">
        <f t="shared" si="103"/>
        <v>903.2581938957777</v>
      </c>
      <c r="R147" s="113">
        <f t="shared" si="122"/>
        <v>1.9739953092736178E-05</v>
      </c>
      <c r="S147" s="62">
        <f>Q147*K$33</f>
        <v>0.01783027437813225</v>
      </c>
      <c r="T147" s="24"/>
      <c r="U147" s="54">
        <f t="shared" si="104"/>
        <v>2.8340599078532684</v>
      </c>
      <c r="V147" s="55">
        <f t="shared" si="105"/>
        <v>2.8089007005605233</v>
      </c>
      <c r="W147" s="55">
        <f t="shared" si="106"/>
        <v>2.8255252275796097</v>
      </c>
      <c r="X147" s="55">
        <f t="shared" si="107"/>
        <v>2.8832108073360665</v>
      </c>
      <c r="Y147" s="56">
        <f t="shared" si="108"/>
        <v>2.9795735247114585</v>
      </c>
      <c r="Z147" s="103">
        <f t="shared" si="109"/>
        <v>674.9800752034893</v>
      </c>
      <c r="AA147" s="103">
        <f t="shared" si="110"/>
        <v>672.4999834021271</v>
      </c>
      <c r="AB147" s="103">
        <f t="shared" si="111"/>
        <v>674.1414447061312</v>
      </c>
      <c r="AC147" s="103">
        <f t="shared" si="112"/>
        <v>679.7563059878124</v>
      </c>
      <c r="AD147" s="103">
        <f t="shared" si="113"/>
        <v>688.8582561236253</v>
      </c>
      <c r="AE147" s="51">
        <f t="shared" si="114"/>
        <v>9.760332625552993</v>
      </c>
      <c r="AF147" s="52">
        <f t="shared" si="115"/>
        <v>9.604162464118037</v>
      </c>
      <c r="AG147" s="52">
        <f t="shared" si="116"/>
        <v>9.707215920016434</v>
      </c>
      <c r="AH147" s="52">
        <f t="shared" si="117"/>
        <v>10.069019020770956</v>
      </c>
      <c r="AI147" s="53">
        <f t="shared" si="118"/>
        <v>10.68800826982364</v>
      </c>
    </row>
    <row r="148" spans="1:35" ht="16.5">
      <c r="A148" s="97">
        <v>37</v>
      </c>
      <c r="B148" s="4">
        <v>0.31808362737256246</v>
      </c>
      <c r="C148" s="11">
        <v>117.22272398190874</v>
      </c>
      <c r="D148" s="5">
        <v>-3.044218600350763</v>
      </c>
      <c r="E148" s="41">
        <f t="shared" si="95"/>
        <v>3.0607914141156445</v>
      </c>
      <c r="F148" s="143">
        <f t="shared" si="94"/>
        <v>0.053013937895427084</v>
      </c>
      <c r="G148" s="58">
        <f t="shared" si="119"/>
        <v>19.537120663651457</v>
      </c>
      <c r="H148" s="60">
        <f t="shared" si="120"/>
        <v>0.5073697667251272</v>
      </c>
      <c r="I148" s="60">
        <f t="shared" si="121"/>
        <v>0.5101319023526074</v>
      </c>
      <c r="J148" s="41">
        <f t="shared" si="96"/>
        <v>3.0607914141156445</v>
      </c>
      <c r="K148" s="18">
        <f t="shared" si="97"/>
        <v>1.1756733999932767</v>
      </c>
      <c r="L148" s="18">
        <f t="shared" si="98"/>
        <v>11.411618489927466</v>
      </c>
      <c r="M148" s="15">
        <f t="shared" si="99"/>
        <v>3.127355614307009</v>
      </c>
      <c r="N148" s="18">
        <f t="shared" si="100"/>
        <v>231.12471874438654</v>
      </c>
      <c r="O148" s="18">
        <f t="shared" si="101"/>
        <v>699.8443085842035</v>
      </c>
      <c r="P148" s="11">
        <f t="shared" si="102"/>
        <v>11.503455361458057</v>
      </c>
      <c r="Q148" s="83">
        <f t="shared" si="103"/>
        <v>958.1871301942758</v>
      </c>
      <c r="R148" s="113">
        <f t="shared" si="122"/>
        <v>1.9739953092736178E-05</v>
      </c>
      <c r="S148" s="62">
        <f>Q148*K$33</f>
        <v>0.0189145690040985</v>
      </c>
      <c r="T148" s="24"/>
      <c r="U148" s="54">
        <f t="shared" si="104"/>
        <v>3.0701993922593016</v>
      </c>
      <c r="V148" s="55">
        <f t="shared" si="105"/>
        <v>3.0444845818783093</v>
      </c>
      <c r="W148" s="55">
        <f t="shared" si="106"/>
        <v>3.0607914141156445</v>
      </c>
      <c r="X148" s="55">
        <f t="shared" si="107"/>
        <v>3.1184607489140053</v>
      </c>
      <c r="Y148" s="56">
        <f t="shared" si="108"/>
        <v>3.2152677111983223</v>
      </c>
      <c r="Z148" s="103">
        <f t="shared" si="109"/>
        <v>697.105145303848</v>
      </c>
      <c r="AA148" s="103">
        <f t="shared" si="110"/>
        <v>694.7957410528298</v>
      </c>
      <c r="AB148" s="103">
        <f t="shared" si="111"/>
        <v>696.2630354236068</v>
      </c>
      <c r="AC148" s="103">
        <f t="shared" si="112"/>
        <v>701.3742972331046</v>
      </c>
      <c r="AD148" s="103">
        <f t="shared" si="113"/>
        <v>709.6833239076285</v>
      </c>
      <c r="AE148" s="51">
        <f t="shared" si="114"/>
        <v>11.286817781496756</v>
      </c>
      <c r="AF148" s="52">
        <f t="shared" si="115"/>
        <v>11.115265330314635</v>
      </c>
      <c r="AG148" s="52">
        <f t="shared" si="116"/>
        <v>11.223902958718105</v>
      </c>
      <c r="AH148" s="52">
        <f t="shared" si="117"/>
        <v>11.612298368089302</v>
      </c>
      <c r="AI148" s="53">
        <f t="shared" si="118"/>
        <v>12.27899236867148</v>
      </c>
    </row>
    <row r="149" spans="1:35" ht="16.5">
      <c r="A149" s="97">
        <v>38</v>
      </c>
      <c r="B149" s="4">
        <v>0.32961318487580193</v>
      </c>
      <c r="C149" s="11">
        <v>117.48736335323522</v>
      </c>
      <c r="D149" s="5">
        <v>-3.2771344921917653</v>
      </c>
      <c r="E149" s="41">
        <f t="shared" si="95"/>
        <v>3.2936689772284264</v>
      </c>
      <c r="F149" s="143">
        <f t="shared" si="94"/>
        <v>0.05493553081263366</v>
      </c>
      <c r="G149" s="58">
        <f t="shared" si="119"/>
        <v>19.581227225539205</v>
      </c>
      <c r="H149" s="60">
        <f t="shared" si="120"/>
        <v>0.5461890820319609</v>
      </c>
      <c r="I149" s="60">
        <f t="shared" si="121"/>
        <v>0.5489448295380711</v>
      </c>
      <c r="J149" s="41">
        <f t="shared" si="96"/>
        <v>3.2936689772284264</v>
      </c>
      <c r="K149" s="18">
        <f t="shared" si="97"/>
        <v>1.2624471688836418</v>
      </c>
      <c r="L149" s="18">
        <f t="shared" si="98"/>
        <v>11.980404601881425</v>
      </c>
      <c r="M149" s="15">
        <f t="shared" si="99"/>
        <v>3.624216453499379</v>
      </c>
      <c r="N149" s="18">
        <f t="shared" si="100"/>
        <v>262.60307366524944</v>
      </c>
      <c r="O149" s="18">
        <f t="shared" si="101"/>
        <v>719.1988561396213</v>
      </c>
      <c r="P149" s="11">
        <f t="shared" si="102"/>
        <v>13.111401477967494</v>
      </c>
      <c r="Q149" s="83">
        <f t="shared" si="103"/>
        <v>1011.7803995071027</v>
      </c>
      <c r="R149" s="113">
        <f t="shared" si="122"/>
        <v>1.9739953092736178E-05</v>
      </c>
      <c r="S149" s="62">
        <f>Q149*K$33</f>
        <v>0.019972497626420078</v>
      </c>
      <c r="T149" s="24"/>
      <c r="U149" s="54">
        <f t="shared" si="104"/>
        <v>3.300100783103586</v>
      </c>
      <c r="V149" s="55">
        <f t="shared" si="105"/>
        <v>3.2772674653532907</v>
      </c>
      <c r="W149" s="55">
        <f t="shared" si="106"/>
        <v>3.2936689772284264</v>
      </c>
      <c r="X149" s="55">
        <f t="shared" si="107"/>
        <v>3.3487288715156094</v>
      </c>
      <c r="Y149" s="56">
        <f t="shared" si="108"/>
        <v>3.440591694688423</v>
      </c>
      <c r="Z149" s="103">
        <f t="shared" si="109"/>
        <v>716.6878421749883</v>
      </c>
      <c r="AA149" s="103">
        <f t="shared" si="110"/>
        <v>714.8278208835803</v>
      </c>
      <c r="AB149" s="103">
        <f t="shared" si="111"/>
        <v>716.1657810992177</v>
      </c>
      <c r="AC149" s="103">
        <f t="shared" si="112"/>
        <v>720.5873333435279</v>
      </c>
      <c r="AD149" s="103">
        <f t="shared" si="113"/>
        <v>727.7255031967919</v>
      </c>
      <c r="AE149" s="51">
        <f t="shared" si="114"/>
        <v>12.87838323562827</v>
      </c>
      <c r="AF149" s="52">
        <f t="shared" si="115"/>
        <v>12.715660979931176</v>
      </c>
      <c r="AG149" s="52">
        <f t="shared" si="116"/>
        <v>12.8324430171995</v>
      </c>
      <c r="AH149" s="52">
        <f t="shared" si="117"/>
        <v>13.22835128311921</v>
      </c>
      <c r="AI149" s="53">
        <f t="shared" si="118"/>
        <v>13.90216887395931</v>
      </c>
    </row>
    <row r="150" spans="1:35" ht="16.5">
      <c r="A150" s="97">
        <v>39</v>
      </c>
      <c r="B150" s="4">
        <v>0.34668840356024333</v>
      </c>
      <c r="C150" s="11">
        <v>113.34459376401105</v>
      </c>
      <c r="D150" s="5">
        <v>-3.5029574480190733</v>
      </c>
      <c r="E150" s="41">
        <f t="shared" si="95"/>
        <v>3.5200715520846235</v>
      </c>
      <c r="F150" s="143">
        <f t="shared" si="94"/>
        <v>0.05778140059337389</v>
      </c>
      <c r="G150" s="58">
        <f t="shared" si="119"/>
        <v>18.890765627335178</v>
      </c>
      <c r="H150" s="60">
        <f t="shared" si="120"/>
        <v>0.5838262413365123</v>
      </c>
      <c r="I150" s="60">
        <f t="shared" si="121"/>
        <v>0.5866785920141039</v>
      </c>
      <c r="J150" s="41">
        <f t="shared" si="96"/>
        <v>3.5200715520846235</v>
      </c>
      <c r="K150" s="18">
        <f t="shared" si="97"/>
        <v>1.396634261541649</v>
      </c>
      <c r="L150" s="18">
        <f t="shared" si="98"/>
        <v>12.557702356771557</v>
      </c>
      <c r="M150" s="15">
        <f t="shared" si="99"/>
        <v>4.1409055160937465</v>
      </c>
      <c r="N150" s="18">
        <f t="shared" si="100"/>
        <v>294.5774198693769</v>
      </c>
      <c r="O150" s="18">
        <f t="shared" si="101"/>
        <v>736.0461803684095</v>
      </c>
      <c r="P150" s="11">
        <f t="shared" si="102"/>
        <v>14.756723603953228</v>
      </c>
      <c r="Q150" s="83">
        <f t="shared" si="103"/>
        <v>1063.4755659761468</v>
      </c>
      <c r="R150" s="113">
        <f t="shared" si="122"/>
        <v>1.9739953092736178E-05</v>
      </c>
      <c r="S150" s="62">
        <f>Q150*K$33</f>
        <v>0.020992957787640196</v>
      </c>
      <c r="T150" s="24"/>
      <c r="U150" s="54">
        <f t="shared" si="104"/>
        <v>3.5200289033308496</v>
      </c>
      <c r="V150" s="55">
        <f t="shared" si="105"/>
        <v>3.5029574547186892</v>
      </c>
      <c r="W150" s="55">
        <f t="shared" si="106"/>
        <v>3.5200715520846235</v>
      </c>
      <c r="X150" s="55">
        <f t="shared" si="107"/>
        <v>3.570879707713944</v>
      </c>
      <c r="Y150" s="56">
        <f t="shared" si="108"/>
        <v>3.653976654970931</v>
      </c>
      <c r="Z150" s="103">
        <f t="shared" si="109"/>
        <v>733.6589776120588</v>
      </c>
      <c r="AA150" s="103">
        <f t="shared" si="110"/>
        <v>732.4024760004452</v>
      </c>
      <c r="AB150" s="103">
        <f t="shared" si="111"/>
        <v>733.6621039223512</v>
      </c>
      <c r="AC150" s="103">
        <f t="shared" si="112"/>
        <v>737.341493319451</v>
      </c>
      <c r="AD150" s="103">
        <f t="shared" si="113"/>
        <v>743.1658509877419</v>
      </c>
      <c r="AE150" s="51">
        <f t="shared" si="114"/>
        <v>14.498230933550934</v>
      </c>
      <c r="AF150" s="52">
        <f t="shared" si="115"/>
        <v>14.369086848546786</v>
      </c>
      <c r="AG150" s="52">
        <f t="shared" si="116"/>
        <v>14.498554285871416</v>
      </c>
      <c r="AH150" s="52">
        <f t="shared" si="117"/>
        <v>14.886310902105675</v>
      </c>
      <c r="AI150" s="53">
        <f t="shared" si="118"/>
        <v>15.531435049691323</v>
      </c>
    </row>
    <row r="151" spans="1:35" ht="16.5">
      <c r="A151" s="97">
        <v>40</v>
      </c>
      <c r="B151" s="4">
        <v>0.3614320987577031</v>
      </c>
      <c r="C151" s="11">
        <v>104.86769208164397</v>
      </c>
      <c r="D151" s="5">
        <v>-3.738026888900708</v>
      </c>
      <c r="E151" s="41">
        <f t="shared" si="95"/>
        <v>3.755459783323089</v>
      </c>
      <c r="F151" s="143">
        <f t="shared" si="94"/>
        <v>0.06023868312628385</v>
      </c>
      <c r="G151" s="58">
        <f t="shared" si="119"/>
        <v>17.477948680273997</v>
      </c>
      <c r="H151" s="60">
        <f t="shared" si="120"/>
        <v>0.6230044814834512</v>
      </c>
      <c r="I151" s="60">
        <f t="shared" si="121"/>
        <v>0.6259099638871815</v>
      </c>
      <c r="J151" s="41">
        <f t="shared" si="96"/>
        <v>3.7554597833230887</v>
      </c>
      <c r="K151" s="18">
        <f t="shared" si="97"/>
        <v>1.5179501195814264</v>
      </c>
      <c r="L151" s="18">
        <f t="shared" si="98"/>
        <v>12.796633830611809</v>
      </c>
      <c r="M151" s="15">
        <f t="shared" si="99"/>
        <v>4.715312061472833</v>
      </c>
      <c r="N151" s="18">
        <f t="shared" si="100"/>
        <v>329.18065322004105</v>
      </c>
      <c r="O151" s="18">
        <f t="shared" si="101"/>
        <v>751.658432328463</v>
      </c>
      <c r="P151" s="11">
        <f t="shared" si="102"/>
        <v>16.55758733921673</v>
      </c>
      <c r="Q151" s="83">
        <f t="shared" si="103"/>
        <v>1116.426568899387</v>
      </c>
      <c r="R151" s="113">
        <f t="shared" si="122"/>
        <v>1.9739953092736178E-05</v>
      </c>
      <c r="S151" s="62">
        <f>Q151*K$33</f>
        <v>0.022038208101558293</v>
      </c>
      <c r="T151" s="24"/>
      <c r="U151" s="54">
        <f t="shared" si="104"/>
        <v>3.748475670627787</v>
      </c>
      <c r="V151" s="55">
        <f t="shared" si="105"/>
        <v>3.7382503375877305</v>
      </c>
      <c r="W151" s="55">
        <f t="shared" si="106"/>
        <v>3.7554597833230887</v>
      </c>
      <c r="X151" s="55">
        <f t="shared" si="107"/>
        <v>3.799731259751855</v>
      </c>
      <c r="Y151" s="56">
        <f t="shared" si="108"/>
        <v>3.870136169827843</v>
      </c>
      <c r="Z151" s="103">
        <f t="shared" si="109"/>
        <v>749.4994397556019</v>
      </c>
      <c r="AA151" s="103">
        <f t="shared" si="110"/>
        <v>748.828940528918</v>
      </c>
      <c r="AB151" s="103">
        <f t="shared" si="111"/>
        <v>749.9553404496673</v>
      </c>
      <c r="AC151" s="103">
        <f t="shared" si="112"/>
        <v>752.8063242136064</v>
      </c>
      <c r="AD151" s="103">
        <f t="shared" si="113"/>
        <v>757.2021166945219</v>
      </c>
      <c r="AE151" s="51">
        <f t="shared" si="114"/>
        <v>16.281589699002698</v>
      </c>
      <c r="AF151" s="52">
        <f t="shared" si="115"/>
        <v>16.199570934789598</v>
      </c>
      <c r="AG151" s="52">
        <f t="shared" si="116"/>
        <v>16.337728444257188</v>
      </c>
      <c r="AH151" s="52">
        <f t="shared" si="117"/>
        <v>16.695817759664713</v>
      </c>
      <c r="AI151" s="53">
        <f t="shared" si="118"/>
        <v>17.273229858369447</v>
      </c>
    </row>
    <row r="152" spans="1:35" ht="16.5">
      <c r="A152" s="97">
        <v>41</v>
      </c>
      <c r="B152" s="4">
        <v>0.37840688067308115</v>
      </c>
      <c r="C152" s="11">
        <v>92.11191254384362</v>
      </c>
      <c r="D152" s="5">
        <v>-3.9803454353556824</v>
      </c>
      <c r="E152" s="41">
        <f t="shared" si="95"/>
        <v>3.9982923294948742</v>
      </c>
      <c r="F152" s="143">
        <f t="shared" si="94"/>
        <v>0.06306781344551353</v>
      </c>
      <c r="G152" s="58">
        <f t="shared" si="119"/>
        <v>15.351985423973934</v>
      </c>
      <c r="H152" s="60">
        <f t="shared" si="120"/>
        <v>0.6633909058926137</v>
      </c>
      <c r="I152" s="60">
        <f t="shared" si="121"/>
        <v>0.6663820549158124</v>
      </c>
      <c r="J152" s="41">
        <f t="shared" si="96"/>
        <v>3.9982923294948747</v>
      </c>
      <c r="K152" s="18">
        <f t="shared" si="97"/>
        <v>1.6638804191030014</v>
      </c>
      <c r="L152" s="18">
        <f t="shared" si="98"/>
        <v>13.001445715455898</v>
      </c>
      <c r="M152" s="15">
        <f t="shared" si="99"/>
        <v>5.346469895958093</v>
      </c>
      <c r="N152" s="18">
        <f t="shared" si="100"/>
        <v>366.25707522581604</v>
      </c>
      <c r="O152" s="18">
        <f t="shared" si="101"/>
        <v>765.8490440461319</v>
      </c>
      <c r="P152" s="11">
        <f t="shared" si="102"/>
        <v>18.51813691851725</v>
      </c>
      <c r="Q152" s="83">
        <f t="shared" si="103"/>
        <v>1170.6360522209823</v>
      </c>
      <c r="R152" s="113">
        <f t="shared" si="122"/>
        <v>1.8595322042676323E-05</v>
      </c>
      <c r="S152" s="62">
        <f>Q152*K$33*(A153-A151)/2</f>
        <v>0.021768354385816424</v>
      </c>
      <c r="T152" s="24"/>
      <c r="U152" s="54">
        <f t="shared" si="104"/>
        <v>3.984629770301268</v>
      </c>
      <c r="V152" s="55">
        <f t="shared" si="105"/>
        <v>3.9815232779403895</v>
      </c>
      <c r="W152" s="55">
        <f t="shared" si="106"/>
        <v>3.9982923294948747</v>
      </c>
      <c r="X152" s="55">
        <f t="shared" si="107"/>
        <v>4.034689111235242</v>
      </c>
      <c r="Y152" s="56">
        <f t="shared" si="108"/>
        <v>4.090189681353325</v>
      </c>
      <c r="Z152" s="103">
        <f t="shared" si="109"/>
        <v>763.9900657379332</v>
      </c>
      <c r="AA152" s="103">
        <f t="shared" si="110"/>
        <v>763.8117656583998</v>
      </c>
      <c r="AB152" s="103">
        <f t="shared" si="111"/>
        <v>764.7703610724067</v>
      </c>
      <c r="AC152" s="103">
        <f t="shared" si="112"/>
        <v>766.8182222849224</v>
      </c>
      <c r="AD152" s="103">
        <f t="shared" si="113"/>
        <v>769.8548054769976</v>
      </c>
      <c r="AE152" s="51">
        <f t="shared" si="114"/>
        <v>18.233053023067857</v>
      </c>
      <c r="AF152" s="52">
        <f t="shared" si="115"/>
        <v>18.20667025485393</v>
      </c>
      <c r="AG152" s="52">
        <f t="shared" si="116"/>
        <v>18.349311577126308</v>
      </c>
      <c r="AH152" s="52">
        <f t="shared" si="117"/>
        <v>18.6608144606447</v>
      </c>
      <c r="AI152" s="53">
        <f t="shared" si="118"/>
        <v>19.140835276893462</v>
      </c>
    </row>
    <row r="153" spans="1:35" ht="16.5">
      <c r="A153" s="114">
        <v>41.8840289999999</v>
      </c>
      <c r="B153" s="105">
        <v>0.39775411535406313</v>
      </c>
      <c r="C153" s="37">
        <v>75.17589265268103</v>
      </c>
      <c r="D153" s="38">
        <v>-4.1237543798269485</v>
      </c>
      <c r="E153" s="42">
        <f t="shared" si="95"/>
        <v>4.1428925307595215</v>
      </c>
      <c r="F153" s="144">
        <f t="shared" si="94"/>
        <v>0.06629235255901052</v>
      </c>
      <c r="G153" s="37">
        <f t="shared" si="119"/>
        <v>12.529315442113505</v>
      </c>
      <c r="H153" s="105">
        <f t="shared" si="120"/>
        <v>0.6872923966378248</v>
      </c>
      <c r="I153" s="105">
        <f t="shared" si="121"/>
        <v>0.6904820884599202</v>
      </c>
      <c r="J153" s="42">
        <f t="shared" si="96"/>
        <v>4.1428925307595215</v>
      </c>
      <c r="K153" s="112">
        <f t="shared" si="97"/>
        <v>1.8383721198899863</v>
      </c>
      <c r="L153" s="112">
        <f t="shared" si="98"/>
        <v>13.295521540063119</v>
      </c>
      <c r="M153" s="106">
        <f t="shared" si="99"/>
        <v>5.738669019121588</v>
      </c>
      <c r="N153" s="112">
        <f t="shared" si="100"/>
        <v>388.97077479551405</v>
      </c>
      <c r="O153" s="112">
        <f t="shared" si="101"/>
        <v>773.2766124354343</v>
      </c>
      <c r="P153" s="37">
        <f t="shared" si="102"/>
        <v>19.71443179979905</v>
      </c>
      <c r="Q153" s="84">
        <f t="shared" si="103"/>
        <v>1202.834381709822</v>
      </c>
      <c r="R153" s="107">
        <f>K$33*(A153-A152)/2</f>
        <v>8.725345496308236E-06</v>
      </c>
      <c r="S153" s="115">
        <f>Q153*K$33*(A153-A152)/2</f>
        <v>0.010495145555256498</v>
      </c>
      <c r="T153" s="116"/>
      <c r="U153" s="117">
        <f t="shared" si="104"/>
        <v>4.1242180497491105</v>
      </c>
      <c r="V153" s="118">
        <f t="shared" si="105"/>
        <v>4.127173312707838</v>
      </c>
      <c r="W153" s="118">
        <f t="shared" si="106"/>
        <v>4.1428925307595215</v>
      </c>
      <c r="X153" s="118">
        <f t="shared" si="107"/>
        <v>4.171231404125414</v>
      </c>
      <c r="Y153" s="119">
        <f t="shared" si="108"/>
        <v>4.211935216636755</v>
      </c>
      <c r="Z153" s="120">
        <f t="shared" si="109"/>
        <v>771.6652331529654</v>
      </c>
      <c r="AA153" s="120">
        <f t="shared" si="110"/>
        <v>771.8206237298978</v>
      </c>
      <c r="AB153" s="120">
        <f t="shared" si="111"/>
        <v>772.6422183065474</v>
      </c>
      <c r="AC153" s="120">
        <f t="shared" si="112"/>
        <v>774.1024189019862</v>
      </c>
      <c r="AD153" s="120">
        <f t="shared" si="113"/>
        <v>776.1525680857748</v>
      </c>
      <c r="AE153" s="121">
        <f t="shared" si="114"/>
        <v>19.438141523937094</v>
      </c>
      <c r="AF153" s="122">
        <f t="shared" si="115"/>
        <v>19.464069213906853</v>
      </c>
      <c r="AG153" s="122">
        <f t="shared" si="116"/>
        <v>19.602268913205087</v>
      </c>
      <c r="AH153" s="122">
        <f t="shared" si="117"/>
        <v>19.85264598246914</v>
      </c>
      <c r="AI153" s="123">
        <f t="shared" si="118"/>
        <v>20.215033365477083</v>
      </c>
    </row>
    <row r="154" spans="2:19" ht="7.5" customHeight="1">
      <c r="B154" s="4"/>
      <c r="E154" s="27"/>
      <c r="G154" s="27"/>
      <c r="H154" s="27"/>
      <c r="I154" s="27"/>
      <c r="J154" s="27"/>
      <c r="L154" s="27"/>
      <c r="M154" s="27"/>
      <c r="N154" s="18"/>
      <c r="O154" s="27"/>
      <c r="P154" s="27"/>
      <c r="S154" s="2"/>
    </row>
    <row r="155" spans="2:19" ht="16.5">
      <c r="B155" s="4"/>
      <c r="E155" s="27"/>
      <c r="G155" s="27"/>
      <c r="H155" s="27"/>
      <c r="I155" s="27"/>
      <c r="J155" s="66" t="s">
        <v>135</v>
      </c>
      <c r="K155" s="18">
        <f aca="true" t="shared" si="123" ref="K155:Q155">AVERAGE(K42:K153)</f>
        <v>54.440016961535854</v>
      </c>
      <c r="L155" s="18">
        <f t="shared" si="123"/>
        <v>361.5977726937209</v>
      </c>
      <c r="M155" s="18">
        <f t="shared" si="123"/>
        <v>3.672878230049502</v>
      </c>
      <c r="N155" s="18">
        <f t="shared" si="123"/>
        <v>345.3910194373143</v>
      </c>
      <c r="O155" s="18">
        <f t="shared" si="123"/>
        <v>710.3474241152855</v>
      </c>
      <c r="P155" s="18">
        <f t="shared" si="123"/>
        <v>18.823890382649402</v>
      </c>
      <c r="Q155" s="18">
        <f t="shared" si="123"/>
        <v>1494.2730018205561</v>
      </c>
      <c r="S155" s="24"/>
    </row>
    <row r="156" spans="2:19" ht="16.5">
      <c r="B156" s="4"/>
      <c r="E156" s="27"/>
      <c r="G156" s="27"/>
      <c r="H156" s="27"/>
      <c r="I156" s="27"/>
      <c r="J156" s="10" t="s">
        <v>139</v>
      </c>
      <c r="K156" s="25">
        <f aca="true" t="shared" si="124" ref="K156:Q156">K155/$Q$155</f>
        <v>0.03643244366672525</v>
      </c>
      <c r="L156" s="25">
        <f t="shared" si="124"/>
        <v>0.241989095870143</v>
      </c>
      <c r="M156" s="25">
        <f t="shared" si="124"/>
        <v>0.0024579700132269203</v>
      </c>
      <c r="N156" s="25">
        <f t="shared" si="124"/>
        <v>0.23114318402092868</v>
      </c>
      <c r="O156" s="25">
        <f t="shared" si="124"/>
        <v>0.4753799494803357</v>
      </c>
      <c r="P156" s="25">
        <f t="shared" si="124"/>
        <v>0.012597356948640046</v>
      </c>
      <c r="Q156" s="25">
        <f t="shared" si="124"/>
        <v>1</v>
      </c>
      <c r="R156" s="25"/>
      <c r="S156" s="2"/>
    </row>
    <row r="157" spans="2:19" ht="7.5" customHeight="1">
      <c r="B157" s="4"/>
      <c r="E157" s="27"/>
      <c r="G157" s="27"/>
      <c r="H157" s="28"/>
      <c r="I157" s="28"/>
      <c r="J157" s="27"/>
      <c r="L157" s="27"/>
      <c r="M157" s="27"/>
      <c r="N157" s="27"/>
      <c r="O157" s="27"/>
      <c r="P157" s="27"/>
      <c r="S157"/>
    </row>
    <row r="158" spans="2:30" ht="16.5">
      <c r="B158" s="4"/>
      <c r="E158" s="27"/>
      <c r="G158" s="27"/>
      <c r="H158" s="28"/>
      <c r="I158" s="28"/>
      <c r="J158" s="28"/>
      <c r="L158" s="27"/>
      <c r="M158" s="27"/>
      <c r="N158" s="27"/>
      <c r="O158" s="27"/>
      <c r="P158" s="27" t="s">
        <v>40</v>
      </c>
      <c r="Q158" s="18">
        <f>MAX(Q42:Q104)</f>
        <v>2379.950244171634</v>
      </c>
      <c r="S158" s="15"/>
      <c r="T158"/>
      <c r="AD158" s="26"/>
    </row>
    <row r="159" spans="2:77" ht="7.5" customHeight="1">
      <c r="B159" s="4"/>
      <c r="E159" s="27"/>
      <c r="G159" s="27"/>
      <c r="H159" s="28"/>
      <c r="I159" s="28"/>
      <c r="J159" s="27"/>
      <c r="L159" s="27"/>
      <c r="M159" s="27"/>
      <c r="N159" s="27"/>
      <c r="O159" s="27"/>
      <c r="P159" s="27"/>
      <c r="S159"/>
      <c r="BY159"/>
    </row>
    <row r="160" spans="5:19" ht="16.5">
      <c r="E160" s="27"/>
      <c r="G160" s="27"/>
      <c r="H160" s="28"/>
      <c r="I160" s="28"/>
      <c r="J160" s="66" t="s">
        <v>140</v>
      </c>
      <c r="K160" s="4">
        <f aca="true" t="shared" si="125" ref="K160:Q160">K42*$R42+K43*$R43+SUM(K44:K103)*$R103+K104*$R104+K105*$R105+K106*$R106+K107*$R107+SUM(K108:K114)*$R114+K115*$R115+K116*$R116+K117*$R117+K118*$R118+SUM(K119:K142)*$R142+K143*$R143+K144*$R144+K145*$R145+K146*$R146+SUM(K147:K151)*$R151+K152*$R152+K153*$R153</f>
        <v>0.09098068935449173</v>
      </c>
      <c r="L160" s="4">
        <f t="shared" si="125"/>
        <v>0.605693631247353</v>
      </c>
      <c r="M160" s="4">
        <f t="shared" si="125"/>
        <v>0.0059546025815414025</v>
      </c>
      <c r="N160" s="4">
        <f t="shared" si="125"/>
        <v>0.5685488781087756</v>
      </c>
      <c r="O160" s="4">
        <f t="shared" si="125"/>
        <v>1.2258620925842973</v>
      </c>
      <c r="P160" s="4">
        <f t="shared" si="125"/>
        <v>0.031047286079260324</v>
      </c>
      <c r="Q160" s="4">
        <f t="shared" si="125"/>
        <v>2.5280871799557203</v>
      </c>
      <c r="R160" s="4" t="s">
        <v>149</v>
      </c>
      <c r="S160" s="138">
        <f>SUM(S42:S153)</f>
        <v>2.5280871799557203</v>
      </c>
    </row>
    <row r="161" spans="5:19" ht="16.5">
      <c r="E161" s="27"/>
      <c r="G161" s="27"/>
      <c r="H161" s="28"/>
      <c r="I161" s="28"/>
      <c r="J161" s="10" t="s">
        <v>138</v>
      </c>
      <c r="K161" s="25">
        <f aca="true" t="shared" si="126" ref="K161:Q161">K160/$Q160</f>
        <v>0.03598795566697398</v>
      </c>
      <c r="L161" s="25">
        <f t="shared" si="126"/>
        <v>0.23958573741035377</v>
      </c>
      <c r="M161" s="25">
        <f t="shared" si="126"/>
        <v>0.0023553786549582907</v>
      </c>
      <c r="N161" s="25">
        <f t="shared" si="126"/>
        <v>0.22489290821004593</v>
      </c>
      <c r="O161" s="25">
        <f t="shared" si="126"/>
        <v>0.4848970804107192</v>
      </c>
      <c r="P161" s="25">
        <f t="shared" si="126"/>
        <v>0.012280939646948458</v>
      </c>
      <c r="Q161" s="25">
        <f t="shared" si="126"/>
        <v>1</v>
      </c>
      <c r="S161"/>
    </row>
    <row r="162" spans="5:18" ht="16.5">
      <c r="E162" s="27"/>
      <c r="G162" s="27"/>
      <c r="H162" s="28"/>
      <c r="I162" s="28"/>
      <c r="J162" s="27"/>
      <c r="L162" s="27"/>
      <c r="M162" s="27"/>
      <c r="N162" s="27"/>
      <c r="O162" s="27"/>
      <c r="P162" s="2"/>
      <c r="Q162" s="31"/>
      <c r="R162" s="31"/>
    </row>
    <row r="163" spans="5:18" ht="16.5">
      <c r="E163" s="27"/>
      <c r="G163" s="27"/>
      <c r="H163" s="28"/>
      <c r="I163" s="28"/>
      <c r="J163" s="27"/>
      <c r="L163" s="27"/>
      <c r="M163" s="27"/>
      <c r="N163" s="27"/>
      <c r="O163" s="27"/>
      <c r="P163" s="2"/>
      <c r="Q163" s="31"/>
      <c r="R163" s="31"/>
    </row>
    <row r="164" spans="5:18" ht="16.5">
      <c r="E164" s="27"/>
      <c r="G164" s="27"/>
      <c r="H164" s="28"/>
      <c r="I164" s="28"/>
      <c r="J164" s="27"/>
      <c r="L164" s="27"/>
      <c r="M164" s="27"/>
      <c r="N164" s="27"/>
      <c r="O164" s="27"/>
      <c r="P164" s="2"/>
      <c r="Q164" s="31"/>
      <c r="R164" s="31"/>
    </row>
    <row r="165" spans="5:18" ht="16.5">
      <c r="E165" s="27"/>
      <c r="G165" s="27"/>
      <c r="H165" s="28"/>
      <c r="I165" s="28"/>
      <c r="J165" s="27"/>
      <c r="L165" s="27"/>
      <c r="M165" s="27"/>
      <c r="N165" s="27"/>
      <c r="O165" s="27"/>
      <c r="P165" s="2"/>
      <c r="Q165" s="31"/>
      <c r="R165" s="31"/>
    </row>
    <row r="166" spans="5:18" ht="16.5">
      <c r="E166" s="27"/>
      <c r="G166" s="27"/>
      <c r="H166" s="28"/>
      <c r="I166" s="28"/>
      <c r="J166" s="27"/>
      <c r="L166" s="27"/>
      <c r="M166" s="27"/>
      <c r="N166" s="27"/>
      <c r="O166" s="27"/>
      <c r="P166" s="2"/>
      <c r="Q166" s="31"/>
      <c r="R166" s="31"/>
    </row>
    <row r="167" spans="5:15" ht="16.5">
      <c r="E167" s="27"/>
      <c r="G167" s="27"/>
      <c r="H167" s="28"/>
      <c r="I167" s="28"/>
      <c r="J167" s="27"/>
      <c r="L167" s="27"/>
      <c r="M167" s="27"/>
      <c r="N167" s="27"/>
      <c r="O167" s="27"/>
    </row>
    <row r="168" spans="5:15" ht="16.5">
      <c r="E168" s="27"/>
      <c r="G168" s="27"/>
      <c r="H168" s="28"/>
      <c r="I168" s="28"/>
      <c r="J168" s="27"/>
      <c r="L168" s="27"/>
      <c r="M168" s="27"/>
      <c r="N168" s="27"/>
      <c r="O168" s="27"/>
    </row>
    <row r="169" spans="5:15" ht="16.5">
      <c r="E169" s="27"/>
      <c r="G169" s="27"/>
      <c r="H169" s="28"/>
      <c r="I169" s="28"/>
      <c r="J169" s="27"/>
      <c r="L169" s="27"/>
      <c r="M169" s="27"/>
      <c r="N169" s="27"/>
      <c r="O169" s="27"/>
    </row>
    <row r="170" spans="5:15" ht="16.5">
      <c r="E170" s="27"/>
      <c r="G170" s="27"/>
      <c r="H170" s="28"/>
      <c r="I170" s="28"/>
      <c r="J170" s="27"/>
      <c r="L170" s="27"/>
      <c r="M170" s="27"/>
      <c r="N170" s="27"/>
      <c r="O170" s="27"/>
    </row>
    <row r="171" spans="5:15" ht="16.5">
      <c r="E171" s="27"/>
      <c r="G171" s="27"/>
      <c r="H171" s="28"/>
      <c r="I171" s="28"/>
      <c r="J171" s="27"/>
      <c r="L171" s="27"/>
      <c r="M171" s="27"/>
      <c r="N171" s="27"/>
      <c r="O171" s="27"/>
    </row>
    <row r="172" spans="5:15" ht="16.5">
      <c r="E172" s="27"/>
      <c r="G172" s="27"/>
      <c r="H172" s="28"/>
      <c r="I172" s="28"/>
      <c r="J172" s="27"/>
      <c r="L172" s="27"/>
      <c r="M172" s="27"/>
      <c r="N172" s="27"/>
      <c r="O172" s="27"/>
    </row>
    <row r="173" spans="5:15" ht="16.5">
      <c r="E173" s="27"/>
      <c r="G173" s="27"/>
      <c r="H173" s="27"/>
      <c r="I173" s="27"/>
      <c r="J173" s="27"/>
      <c r="L173" s="27"/>
      <c r="M173" s="27"/>
      <c r="N173" s="27"/>
      <c r="O173" s="27"/>
    </row>
    <row r="174" spans="5:15" ht="16.5">
      <c r="E174" s="27"/>
      <c r="G174" s="27"/>
      <c r="H174" s="27"/>
      <c r="I174" s="27"/>
      <c r="J174" s="27"/>
      <c r="L174" s="27"/>
      <c r="M174" s="27"/>
      <c r="N174" s="27"/>
      <c r="O174" s="27"/>
    </row>
    <row r="175" spans="5:15" ht="16.5">
      <c r="E175" s="27"/>
      <c r="G175" s="27"/>
      <c r="H175" s="27"/>
      <c r="I175" s="27"/>
      <c r="J175" s="27"/>
      <c r="L175" s="27"/>
      <c r="M175" s="27"/>
      <c r="N175" s="27"/>
      <c r="O175" s="27"/>
    </row>
    <row r="176" spans="5:15" ht="16.5">
      <c r="E176" s="27"/>
      <c r="G176" s="27"/>
      <c r="H176" s="27"/>
      <c r="I176" s="27"/>
      <c r="J176" s="27"/>
      <c r="L176" s="27"/>
      <c r="M176" s="27"/>
      <c r="N176" s="27"/>
      <c r="O176" s="27"/>
    </row>
    <row r="177" spans="5:15" ht="16.5">
      <c r="E177" s="27"/>
      <c r="G177" s="27"/>
      <c r="H177" s="27"/>
      <c r="I177" s="27"/>
      <c r="J177" s="27"/>
      <c r="L177" s="27"/>
      <c r="M177" s="27"/>
      <c r="N177" s="27"/>
      <c r="O177" s="27"/>
    </row>
    <row r="178" spans="5:15" ht="16.5">
      <c r="E178" s="27"/>
      <c r="G178" s="27"/>
      <c r="H178" s="27"/>
      <c r="I178" s="27"/>
      <c r="J178" s="27"/>
      <c r="L178" s="27"/>
      <c r="M178" s="27"/>
      <c r="N178" s="27"/>
      <c r="O178" s="27"/>
    </row>
    <row r="179" spans="5:15" ht="16.5">
      <c r="E179" s="27"/>
      <c r="G179" s="27"/>
      <c r="H179" s="27"/>
      <c r="I179" s="27"/>
      <c r="J179" s="27"/>
      <c r="L179" s="27"/>
      <c r="M179" s="27"/>
      <c r="N179" s="27"/>
      <c r="O179" s="27"/>
    </row>
    <row r="180" spans="5:15" ht="16.5">
      <c r="E180" s="27"/>
      <c r="G180" s="27"/>
      <c r="H180" s="27"/>
      <c r="I180" s="27"/>
      <c r="J180" s="27"/>
      <c r="L180" s="27"/>
      <c r="M180" s="27"/>
      <c r="N180" s="27"/>
      <c r="O180" s="27"/>
    </row>
    <row r="181" spans="5:15" ht="16.5">
      <c r="E181" s="27"/>
      <c r="G181" s="27"/>
      <c r="H181" s="27"/>
      <c r="I181" s="27"/>
      <c r="J181" s="27"/>
      <c r="L181" s="27"/>
      <c r="M181" s="27"/>
      <c r="N181" s="27"/>
      <c r="O181" s="27"/>
    </row>
    <row r="182" spans="5:15" ht="16.5">
      <c r="E182" s="27"/>
      <c r="G182" s="27"/>
      <c r="H182" s="27"/>
      <c r="I182" s="27"/>
      <c r="J182" s="27"/>
      <c r="L182" s="27"/>
      <c r="M182" s="27"/>
      <c r="N182" s="27"/>
      <c r="O182" s="27"/>
    </row>
    <row r="183" spans="5:15" ht="16.5">
      <c r="E183" s="27"/>
      <c r="G183" s="27"/>
      <c r="H183" s="27"/>
      <c r="I183" s="27"/>
      <c r="J183" s="27"/>
      <c r="L183" s="27"/>
      <c r="M183" s="27"/>
      <c r="N183" s="27"/>
      <c r="O183" s="27"/>
    </row>
    <row r="184" spans="5:15" ht="16.5">
      <c r="E184" s="27"/>
      <c r="G184" s="27"/>
      <c r="H184" s="27"/>
      <c r="I184" s="27"/>
      <c r="J184" s="27"/>
      <c r="L184" s="27"/>
      <c r="M184" s="27"/>
      <c r="N184" s="27"/>
      <c r="O184" s="27"/>
    </row>
    <row r="185" spans="5:15" ht="16.5">
      <c r="E185" s="27"/>
      <c r="G185" s="27"/>
      <c r="H185" s="27"/>
      <c r="I185" s="27"/>
      <c r="J185" s="27"/>
      <c r="L185" s="27"/>
      <c r="M185" s="27"/>
      <c r="N185" s="27"/>
      <c r="O185" s="27"/>
    </row>
    <row r="186" spans="5:15" ht="16.5">
      <c r="E186" s="27"/>
      <c r="G186" s="27"/>
      <c r="H186" s="27"/>
      <c r="I186" s="27"/>
      <c r="J186" s="27"/>
      <c r="L186" s="27"/>
      <c r="M186" s="27"/>
      <c r="N186" s="27"/>
      <c r="O186" s="27"/>
    </row>
    <row r="187" spans="5:15" ht="16.5">
      <c r="E187" s="27"/>
      <c r="G187" s="27"/>
      <c r="H187" s="27"/>
      <c r="I187" s="27"/>
      <c r="J187" s="27"/>
      <c r="L187" s="27"/>
      <c r="M187" s="27"/>
      <c r="N187" s="27"/>
      <c r="O187" s="27"/>
    </row>
    <row r="188" spans="5:15" ht="16.5">
      <c r="E188" s="27"/>
      <c r="G188" s="27"/>
      <c r="H188" s="27"/>
      <c r="I188" s="27"/>
      <c r="J188" s="27"/>
      <c r="L188" s="27"/>
      <c r="M188" s="27"/>
      <c r="N188" s="27"/>
      <c r="O188" s="27"/>
    </row>
    <row r="189" spans="5:15" ht="16.5">
      <c r="E189" s="27"/>
      <c r="G189" s="27"/>
      <c r="H189" s="27"/>
      <c r="I189" s="27"/>
      <c r="J189" s="27"/>
      <c r="L189" s="27"/>
      <c r="M189" s="27"/>
      <c r="N189" s="27"/>
      <c r="O189" s="27"/>
    </row>
    <row r="190" spans="5:15" ht="16.5">
      <c r="E190" s="27"/>
      <c r="G190" s="27"/>
      <c r="H190" s="27"/>
      <c r="I190" s="27"/>
      <c r="J190" s="27"/>
      <c r="L190" s="27"/>
      <c r="M190" s="27"/>
      <c r="N190" s="27"/>
      <c r="O190" s="27"/>
    </row>
    <row r="191" spans="5:15" ht="16.5">
      <c r="E191" s="27"/>
      <c r="G191" s="27"/>
      <c r="H191" s="27"/>
      <c r="I191" s="27"/>
      <c r="J191" s="27"/>
      <c r="L191" s="27"/>
      <c r="M191" s="27"/>
      <c r="N191" s="27"/>
      <c r="O191" s="27"/>
    </row>
    <row r="192" spans="5:15" ht="16.5">
      <c r="E192" s="27"/>
      <c r="G192" s="27"/>
      <c r="H192" s="27"/>
      <c r="I192" s="27"/>
      <c r="J192" s="27"/>
      <c r="L192" s="27"/>
      <c r="M192" s="27"/>
      <c r="N192" s="27"/>
      <c r="O192" s="27"/>
    </row>
    <row r="193" spans="5:15" ht="16.5">
      <c r="E193" s="27"/>
      <c r="G193" s="27"/>
      <c r="H193" s="27"/>
      <c r="I193" s="27"/>
      <c r="J193" s="27"/>
      <c r="L193" s="27"/>
      <c r="M193" s="27"/>
      <c r="N193" s="27"/>
      <c r="O193" s="27"/>
    </row>
    <row r="194" spans="5:15" ht="16.5">
      <c r="E194" s="27"/>
      <c r="G194" s="27"/>
      <c r="H194" s="27"/>
      <c r="I194" s="27"/>
      <c r="J194" s="27"/>
      <c r="L194" s="27"/>
      <c r="M194" s="27"/>
      <c r="N194" s="27"/>
      <c r="O194" s="27"/>
    </row>
    <row r="195" spans="5:15" ht="16.5">
      <c r="E195" s="27"/>
      <c r="G195" s="27"/>
      <c r="H195" s="27"/>
      <c r="I195" s="27"/>
      <c r="J195" s="27"/>
      <c r="L195" s="27"/>
      <c r="M195" s="27"/>
      <c r="N195" s="27"/>
      <c r="O195" s="27"/>
    </row>
    <row r="196" spans="5:15" ht="16.5">
      <c r="E196" s="27"/>
      <c r="G196" s="27"/>
      <c r="H196" s="27"/>
      <c r="I196" s="27"/>
      <c r="J196" s="27"/>
      <c r="L196" s="27"/>
      <c r="M196" s="27"/>
      <c r="N196" s="27"/>
      <c r="O196" s="27"/>
    </row>
    <row r="197" spans="5:15" ht="16.5">
      <c r="E197" s="27"/>
      <c r="G197" s="27"/>
      <c r="H197" s="27"/>
      <c r="I197" s="27"/>
      <c r="J197" s="27"/>
      <c r="L197" s="27"/>
      <c r="M197" s="27"/>
      <c r="N197" s="27"/>
      <c r="O197" s="27"/>
    </row>
    <row r="198" spans="5:15" ht="16.5">
      <c r="E198" s="27"/>
      <c r="G198" s="27"/>
      <c r="H198" s="27"/>
      <c r="I198" s="27"/>
      <c r="J198" s="27"/>
      <c r="L198" s="27"/>
      <c r="M198" s="27"/>
      <c r="N198" s="27"/>
      <c r="O198" s="27"/>
    </row>
    <row r="199" spans="5:15" ht="16.5">
      <c r="E199" s="27"/>
      <c r="G199" s="27"/>
      <c r="H199" s="27"/>
      <c r="I199" s="27"/>
      <c r="J199" s="27"/>
      <c r="L199" s="27"/>
      <c r="M199" s="27"/>
      <c r="N199" s="27"/>
      <c r="O199" s="27"/>
    </row>
    <row r="200" spans="5:15" ht="16.5">
      <c r="E200" s="27"/>
      <c r="G200" s="27"/>
      <c r="H200" s="27"/>
      <c r="I200" s="27"/>
      <c r="J200" s="27"/>
      <c r="L200" s="27"/>
      <c r="M200" s="27"/>
      <c r="N200" s="27"/>
      <c r="O200" s="27"/>
    </row>
    <row r="201" spans="5:15" ht="16.5">
      <c r="E201" s="27"/>
      <c r="G201" s="27"/>
      <c r="H201" s="27"/>
      <c r="I201" s="27"/>
      <c r="J201" s="27"/>
      <c r="L201" s="27"/>
      <c r="M201" s="27"/>
      <c r="N201" s="27"/>
      <c r="O201" s="27"/>
    </row>
    <row r="202" spans="5:15" ht="16.5">
      <c r="E202" s="27"/>
      <c r="G202" s="27"/>
      <c r="H202" s="27"/>
      <c r="I202" s="27"/>
      <c r="J202" s="27"/>
      <c r="L202" s="27"/>
      <c r="M202" s="27"/>
      <c r="N202" s="27"/>
      <c r="O202" s="27"/>
    </row>
    <row r="203" spans="5:15" ht="16.5">
      <c r="E203" s="27"/>
      <c r="G203" s="27"/>
      <c r="H203" s="27"/>
      <c r="I203" s="27"/>
      <c r="J203" s="27"/>
      <c r="L203" s="27"/>
      <c r="M203" s="27"/>
      <c r="N203" s="27"/>
      <c r="O203" s="27"/>
    </row>
    <row r="204" spans="5:15" ht="16.5">
      <c r="E204" s="27"/>
      <c r="G204" s="27"/>
      <c r="H204" s="27"/>
      <c r="I204" s="27"/>
      <c r="J204" s="27"/>
      <c r="L204" s="27"/>
      <c r="M204" s="27"/>
      <c r="N204" s="27"/>
      <c r="O204" s="27"/>
    </row>
    <row r="205" spans="5:15" ht="16.5">
      <c r="E205" s="27"/>
      <c r="G205" s="27"/>
      <c r="H205" s="27"/>
      <c r="I205" s="27"/>
      <c r="J205" s="27"/>
      <c r="L205" s="27"/>
      <c r="M205" s="27"/>
      <c r="N205" s="27"/>
      <c r="O205" s="27"/>
    </row>
    <row r="206" spans="5:15" ht="16.5">
      <c r="E206" s="27"/>
      <c r="G206" s="27"/>
      <c r="H206" s="27"/>
      <c r="I206" s="27"/>
      <c r="J206" s="27"/>
      <c r="L206" s="27"/>
      <c r="M206" s="27"/>
      <c r="N206" s="27"/>
      <c r="O206" s="27"/>
    </row>
    <row r="207" spans="5:15" ht="16.5">
      <c r="E207" s="27"/>
      <c r="G207" s="27"/>
      <c r="H207" s="27"/>
      <c r="I207" s="27"/>
      <c r="J207" s="27"/>
      <c r="L207" s="27"/>
      <c r="M207" s="27"/>
      <c r="N207" s="27"/>
      <c r="O207" s="27"/>
    </row>
    <row r="208" spans="5:15" ht="16.5">
      <c r="E208" s="27"/>
      <c r="G208" s="27"/>
      <c r="H208" s="27"/>
      <c r="I208" s="27"/>
      <c r="J208" s="27"/>
      <c r="L208" s="27"/>
      <c r="M208" s="27"/>
      <c r="N208" s="27"/>
      <c r="O208" s="27"/>
    </row>
    <row r="209" spans="5:15" ht="16.5">
      <c r="E209" s="27"/>
      <c r="G209" s="27"/>
      <c r="H209" s="27"/>
      <c r="I209" s="27"/>
      <c r="J209" s="27"/>
      <c r="L209" s="27"/>
      <c r="M209" s="27"/>
      <c r="N209" s="27"/>
      <c r="O209" s="27"/>
    </row>
    <row r="210" spans="5:15" ht="16.5">
      <c r="E210" s="27"/>
      <c r="G210" s="27"/>
      <c r="H210" s="27"/>
      <c r="I210" s="27"/>
      <c r="J210" s="27"/>
      <c r="L210" s="27"/>
      <c r="M210" s="27"/>
      <c r="N210" s="27"/>
      <c r="O210" s="27"/>
    </row>
    <row r="211" spans="5:15" ht="16.5">
      <c r="E211" s="27"/>
      <c r="G211" s="27"/>
      <c r="H211" s="27"/>
      <c r="I211" s="27"/>
      <c r="J211" s="27"/>
      <c r="L211" s="27"/>
      <c r="M211" s="27"/>
      <c r="N211" s="27"/>
      <c r="O211" s="27"/>
    </row>
    <row r="212" spans="5:15" ht="16.5">
      <c r="E212" s="27"/>
      <c r="G212" s="27"/>
      <c r="H212" s="27"/>
      <c r="I212" s="27"/>
      <c r="J212" s="27"/>
      <c r="L212" s="27"/>
      <c r="M212" s="27"/>
      <c r="N212" s="27"/>
      <c r="O212" s="27"/>
    </row>
    <row r="213" spans="5:15" ht="16.5">
      <c r="E213" s="27"/>
      <c r="G213" s="27"/>
      <c r="H213" s="27"/>
      <c r="I213" s="27"/>
      <c r="J213" s="27"/>
      <c r="L213" s="27"/>
      <c r="M213" s="27"/>
      <c r="N213" s="27"/>
      <c r="O213" s="27"/>
    </row>
    <row r="214" spans="5:15" ht="16.5">
      <c r="E214" s="27"/>
      <c r="G214" s="27"/>
      <c r="H214" s="27"/>
      <c r="I214" s="27"/>
      <c r="J214" s="27"/>
      <c r="L214" s="27"/>
      <c r="M214" s="27"/>
      <c r="N214" s="27"/>
      <c r="O214" s="27"/>
    </row>
    <row r="215" spans="5:15" ht="16.5">
      <c r="E215" s="27"/>
      <c r="G215" s="27"/>
      <c r="H215" s="27"/>
      <c r="I215" s="27"/>
      <c r="J215" s="27"/>
      <c r="L215" s="27"/>
      <c r="M215" s="27"/>
      <c r="N215" s="27"/>
      <c r="O215" s="27"/>
    </row>
    <row r="216" spans="5:15" ht="16.5">
      <c r="E216" s="27"/>
      <c r="G216" s="27"/>
      <c r="H216" s="27"/>
      <c r="I216" s="27"/>
      <c r="J216" s="27"/>
      <c r="L216" s="27"/>
      <c r="M216" s="27"/>
      <c r="N216" s="27"/>
      <c r="O216" s="27"/>
    </row>
    <row r="217" spans="5:15" ht="16.5">
      <c r="E217" s="27"/>
      <c r="G217" s="27"/>
      <c r="H217" s="27"/>
      <c r="I217" s="27"/>
      <c r="J217" s="27"/>
      <c r="L217" s="27"/>
      <c r="M217" s="27"/>
      <c r="N217" s="27"/>
      <c r="O217" s="27"/>
    </row>
    <row r="218" spans="5:15" ht="16.5">
      <c r="E218" s="27"/>
      <c r="G218" s="27"/>
      <c r="H218" s="27"/>
      <c r="I218" s="27"/>
      <c r="J218" s="27"/>
      <c r="L218" s="27"/>
      <c r="M218" s="27"/>
      <c r="N218" s="27"/>
      <c r="O218" s="27"/>
    </row>
    <row r="219" spans="5:15" ht="16.5">
      <c r="E219" s="27"/>
      <c r="G219" s="27"/>
      <c r="H219" s="27"/>
      <c r="I219" s="27"/>
      <c r="J219" s="27"/>
      <c r="L219" s="27"/>
      <c r="M219" s="27"/>
      <c r="N219" s="27"/>
      <c r="O219" s="27"/>
    </row>
    <row r="220" spans="5:15" ht="16.5">
      <c r="E220" s="27"/>
      <c r="G220" s="27"/>
      <c r="H220" s="27"/>
      <c r="I220" s="27"/>
      <c r="J220" s="27"/>
      <c r="L220" s="27"/>
      <c r="M220" s="27"/>
      <c r="N220" s="27"/>
      <c r="O220" s="27"/>
    </row>
    <row r="221" spans="5:15" ht="16.5">
      <c r="E221" s="27"/>
      <c r="G221" s="27"/>
      <c r="H221" s="27"/>
      <c r="I221" s="27"/>
      <c r="J221" s="27"/>
      <c r="L221" s="27"/>
      <c r="M221" s="27"/>
      <c r="N221" s="27"/>
      <c r="O221" s="27"/>
    </row>
    <row r="222" spans="5:15" ht="16.5">
      <c r="E222" s="27"/>
      <c r="G222" s="27"/>
      <c r="H222" s="27"/>
      <c r="I222" s="27"/>
      <c r="J222" s="27"/>
      <c r="L222" s="27"/>
      <c r="M222" s="27"/>
      <c r="N222" s="27"/>
      <c r="O222" s="27"/>
    </row>
    <row r="223" spans="5:15" ht="16.5">
      <c r="E223" s="27"/>
      <c r="G223" s="27"/>
      <c r="H223" s="27"/>
      <c r="I223" s="27"/>
      <c r="J223" s="27"/>
      <c r="L223" s="27"/>
      <c r="M223" s="27"/>
      <c r="N223" s="27"/>
      <c r="O223" s="27"/>
    </row>
    <row r="224" spans="5:15" ht="16.5">
      <c r="E224" s="27"/>
      <c r="G224" s="27"/>
      <c r="H224" s="27"/>
      <c r="I224" s="27"/>
      <c r="J224" s="27"/>
      <c r="L224" s="27"/>
      <c r="M224" s="27"/>
      <c r="N224" s="27"/>
      <c r="O224" s="27"/>
    </row>
    <row r="225" spans="5:15" ht="16.5">
      <c r="E225" s="27"/>
      <c r="G225" s="27"/>
      <c r="H225" s="27"/>
      <c r="I225" s="27"/>
      <c r="J225" s="27"/>
      <c r="L225" s="27"/>
      <c r="M225" s="27"/>
      <c r="N225" s="27"/>
      <c r="O225" s="27"/>
    </row>
    <row r="226" spans="5:15" ht="16.5">
      <c r="E226" s="27"/>
      <c r="G226" s="27"/>
      <c r="H226" s="27"/>
      <c r="I226" s="27"/>
      <c r="J226" s="27"/>
      <c r="L226" s="27"/>
      <c r="M226" s="27"/>
      <c r="N226" s="27"/>
      <c r="O226" s="27"/>
    </row>
    <row r="227" spans="5:15" ht="16.5">
      <c r="E227" s="27"/>
      <c r="G227" s="27"/>
      <c r="H227" s="27"/>
      <c r="I227" s="27"/>
      <c r="J227" s="27"/>
      <c r="L227" s="27"/>
      <c r="M227" s="27"/>
      <c r="N227" s="27"/>
      <c r="O227" s="27"/>
    </row>
    <row r="228" spans="5:15" ht="16.5">
      <c r="E228" s="27"/>
      <c r="G228" s="27"/>
      <c r="H228" s="27"/>
      <c r="I228" s="27"/>
      <c r="J228" s="27"/>
      <c r="L228" s="27"/>
      <c r="M228" s="27"/>
      <c r="N228" s="27"/>
      <c r="O228" s="27"/>
    </row>
    <row r="229" spans="5:15" ht="16.5">
      <c r="E229" s="27"/>
      <c r="G229" s="27"/>
      <c r="H229" s="27"/>
      <c r="I229" s="27"/>
      <c r="J229" s="27"/>
      <c r="L229" s="27"/>
      <c r="M229" s="27"/>
      <c r="N229" s="27"/>
      <c r="O229" s="27"/>
    </row>
    <row r="230" spans="5:15" ht="16.5">
      <c r="E230" s="27"/>
      <c r="G230" s="27"/>
      <c r="H230" s="27"/>
      <c r="I230" s="27"/>
      <c r="J230" s="27"/>
      <c r="L230" s="27"/>
      <c r="M230" s="27"/>
      <c r="N230" s="27"/>
      <c r="O230" s="27"/>
    </row>
    <row r="231" spans="5:15" ht="16.5">
      <c r="E231" s="27"/>
      <c r="G231" s="27"/>
      <c r="H231" s="27"/>
      <c r="I231" s="27"/>
      <c r="J231" s="27"/>
      <c r="L231" s="27"/>
      <c r="M231" s="27"/>
      <c r="N231" s="27"/>
      <c r="O231" s="27"/>
    </row>
    <row r="232" spans="5:15" ht="16.5">
      <c r="E232" s="27"/>
      <c r="G232" s="27"/>
      <c r="H232" s="27"/>
      <c r="I232" s="27"/>
      <c r="J232" s="27"/>
      <c r="L232" s="27"/>
      <c r="M232" s="27"/>
      <c r="N232" s="27"/>
      <c r="O232" s="27"/>
    </row>
    <row r="233" spans="5:15" ht="16.5">
      <c r="E233" s="27"/>
      <c r="G233" s="27"/>
      <c r="H233" s="27"/>
      <c r="I233" s="27"/>
      <c r="J233" s="27"/>
      <c r="L233" s="27"/>
      <c r="M233" s="27"/>
      <c r="N233" s="27"/>
      <c r="O233" s="27"/>
    </row>
    <row r="234" spans="5:15" ht="16.5">
      <c r="E234" s="27"/>
      <c r="G234" s="27"/>
      <c r="H234" s="27"/>
      <c r="I234" s="27"/>
      <c r="J234" s="27"/>
      <c r="L234" s="27"/>
      <c r="M234" s="27"/>
      <c r="N234" s="27"/>
      <c r="O234" s="27"/>
    </row>
    <row r="235" spans="5:15" ht="16.5">
      <c r="E235" s="27"/>
      <c r="G235" s="27"/>
      <c r="H235" s="27"/>
      <c r="I235" s="27"/>
      <c r="J235" s="27"/>
      <c r="L235" s="27"/>
      <c r="M235" s="27"/>
      <c r="N235" s="27"/>
      <c r="O235" s="27"/>
    </row>
    <row r="236" spans="5:15" ht="16.5">
      <c r="E236" s="27"/>
      <c r="G236" s="27"/>
      <c r="H236" s="27"/>
      <c r="I236" s="27"/>
      <c r="J236" s="27"/>
      <c r="L236" s="27"/>
      <c r="M236" s="27"/>
      <c r="N236" s="27"/>
      <c r="O236" s="27"/>
    </row>
    <row r="237" spans="5:15" ht="16.5">
      <c r="E237" s="27"/>
      <c r="G237" s="27"/>
      <c r="H237" s="27"/>
      <c r="I237" s="27"/>
      <c r="J237" s="27"/>
      <c r="L237" s="27"/>
      <c r="M237" s="27"/>
      <c r="N237" s="27"/>
      <c r="O237" s="27"/>
    </row>
    <row r="238" spans="5:15" ht="16.5">
      <c r="E238" s="27"/>
      <c r="G238" s="27"/>
      <c r="H238" s="27"/>
      <c r="I238" s="27"/>
      <c r="J238" s="27"/>
      <c r="L238" s="27"/>
      <c r="M238" s="27"/>
      <c r="N238" s="27"/>
      <c r="O238" s="27"/>
    </row>
    <row r="239" spans="5:15" ht="16.5">
      <c r="E239" s="27"/>
      <c r="G239" s="27"/>
      <c r="H239" s="27"/>
      <c r="I239" s="27"/>
      <c r="J239" s="27"/>
      <c r="L239" s="27"/>
      <c r="M239" s="27"/>
      <c r="N239" s="27"/>
      <c r="O239" s="27"/>
    </row>
    <row r="240" spans="5:15" ht="16.5">
      <c r="E240" s="27"/>
      <c r="G240" s="27"/>
      <c r="H240" s="27"/>
      <c r="I240" s="27"/>
      <c r="J240" s="27"/>
      <c r="L240" s="27"/>
      <c r="M240" s="27"/>
      <c r="N240" s="27"/>
      <c r="O240" s="27"/>
    </row>
    <row r="241" spans="5:15" ht="16.5">
      <c r="E241" s="27"/>
      <c r="G241" s="27"/>
      <c r="H241" s="27"/>
      <c r="I241" s="27"/>
      <c r="J241" s="27"/>
      <c r="L241" s="27"/>
      <c r="M241" s="27"/>
      <c r="N241" s="27"/>
      <c r="O241" s="27"/>
    </row>
    <row r="242" spans="5:15" ht="16.5">
      <c r="E242" s="27"/>
      <c r="G242" s="27"/>
      <c r="H242" s="27"/>
      <c r="I242" s="27"/>
      <c r="J242" s="27"/>
      <c r="L242" s="27"/>
      <c r="M242" s="27"/>
      <c r="N242" s="27"/>
      <c r="O242" s="27"/>
    </row>
    <row r="243" spans="5:15" ht="16.5">
      <c r="E243" s="27"/>
      <c r="G243" s="27"/>
      <c r="H243" s="27"/>
      <c r="I243" s="27"/>
      <c r="J243" s="27"/>
      <c r="L243" s="27"/>
      <c r="M243" s="27"/>
      <c r="N243" s="27"/>
      <c r="O243" s="27"/>
    </row>
    <row r="244" spans="5:15" ht="16.5">
      <c r="E244" s="27"/>
      <c r="G244" s="27"/>
      <c r="H244" s="27"/>
      <c r="I244" s="27"/>
      <c r="J244" s="27"/>
      <c r="L244" s="27"/>
      <c r="M244" s="27"/>
      <c r="N244" s="27"/>
      <c r="O244" s="27"/>
    </row>
    <row r="245" spans="5:15" ht="16.5">
      <c r="E245" s="27"/>
      <c r="G245" s="27"/>
      <c r="H245" s="27"/>
      <c r="I245" s="27"/>
      <c r="J245" s="27"/>
      <c r="L245" s="27"/>
      <c r="M245" s="27"/>
      <c r="N245" s="27"/>
      <c r="O245" s="27"/>
    </row>
    <row r="246" spans="5:15" ht="16.5">
      <c r="E246" s="27"/>
      <c r="G246" s="27"/>
      <c r="H246" s="27"/>
      <c r="I246" s="27"/>
      <c r="J246" s="27"/>
      <c r="L246" s="27"/>
      <c r="M246" s="27"/>
      <c r="N246" s="27"/>
      <c r="O246" s="27"/>
    </row>
    <row r="247" spans="5:15" ht="16.5">
      <c r="E247" s="27"/>
      <c r="G247" s="27"/>
      <c r="H247" s="27"/>
      <c r="I247" s="27"/>
      <c r="J247" s="27"/>
      <c r="L247" s="27"/>
      <c r="M247" s="27"/>
      <c r="N247" s="27"/>
      <c r="O247" s="27"/>
    </row>
    <row r="248" spans="5:15" ht="16.5">
      <c r="E248" s="27"/>
      <c r="G248" s="27"/>
      <c r="H248" s="27"/>
      <c r="I248" s="27"/>
      <c r="J248" s="27"/>
      <c r="L248" s="27"/>
      <c r="M248" s="27"/>
      <c r="N248" s="27"/>
      <c r="O248" s="27"/>
    </row>
    <row r="249" spans="5:15" ht="16.5">
      <c r="E249" s="27"/>
      <c r="G249" s="27"/>
      <c r="H249" s="27"/>
      <c r="I249" s="27"/>
      <c r="J249" s="27"/>
      <c r="L249" s="27"/>
      <c r="M249" s="27"/>
      <c r="N249" s="27"/>
      <c r="O249" s="27"/>
    </row>
    <row r="250" spans="5:15" ht="16.5">
      <c r="E250" s="27"/>
      <c r="G250" s="27"/>
      <c r="H250" s="27"/>
      <c r="I250" s="27"/>
      <c r="J250" s="27"/>
      <c r="L250" s="27"/>
      <c r="M250" s="27"/>
      <c r="N250" s="27"/>
      <c r="O250" s="27"/>
    </row>
    <row r="251" spans="5:15" ht="16.5">
      <c r="E251" s="27"/>
      <c r="G251" s="27"/>
      <c r="H251" s="27"/>
      <c r="I251" s="27"/>
      <c r="J251" s="27"/>
      <c r="L251" s="27"/>
      <c r="M251" s="27"/>
      <c r="N251" s="27"/>
      <c r="O251" s="27"/>
    </row>
    <row r="252" spans="5:15" ht="16.5">
      <c r="E252" s="27"/>
      <c r="G252" s="27"/>
      <c r="H252" s="27"/>
      <c r="I252" s="27"/>
      <c r="J252" s="27"/>
      <c r="L252" s="27"/>
      <c r="M252" s="27"/>
      <c r="N252" s="27"/>
      <c r="O252" s="27"/>
    </row>
    <row r="253" spans="5:15" ht="16.5">
      <c r="E253" s="27"/>
      <c r="G253" s="27"/>
      <c r="H253" s="27"/>
      <c r="I253" s="27"/>
      <c r="J253" s="27"/>
      <c r="L253" s="27"/>
      <c r="M253" s="27"/>
      <c r="N253" s="27"/>
      <c r="O253" s="27"/>
    </row>
    <row r="254" spans="5:15" ht="16.5">
      <c r="E254" s="27"/>
      <c r="G254" s="27"/>
      <c r="H254" s="27"/>
      <c r="I254" s="27"/>
      <c r="J254" s="27"/>
      <c r="L254" s="27"/>
      <c r="M254" s="27"/>
      <c r="N254" s="27"/>
      <c r="O254" s="27"/>
    </row>
    <row r="255" spans="5:15" ht="16.5">
      <c r="E255" s="27"/>
      <c r="G255" s="27"/>
      <c r="H255" s="27"/>
      <c r="I255" s="27"/>
      <c r="J255" s="27"/>
      <c r="L255" s="27"/>
      <c r="M255" s="27"/>
      <c r="N255" s="27"/>
      <c r="O255" s="27"/>
    </row>
    <row r="256" spans="5:15" ht="16.5">
      <c r="E256" s="27"/>
      <c r="G256" s="27"/>
      <c r="H256" s="27"/>
      <c r="I256" s="27"/>
      <c r="J256" s="27"/>
      <c r="L256" s="27"/>
      <c r="M256" s="27"/>
      <c r="N256" s="27"/>
      <c r="O256" s="27"/>
    </row>
    <row r="257" spans="5:15" ht="16.5">
      <c r="E257" s="27"/>
      <c r="G257" s="27"/>
      <c r="H257" s="27"/>
      <c r="I257" s="27"/>
      <c r="J257" s="27"/>
      <c r="L257" s="27"/>
      <c r="M257" s="27"/>
      <c r="N257" s="27"/>
      <c r="O257" s="27"/>
    </row>
    <row r="258" spans="5:15" ht="16.5">
      <c r="E258" s="27"/>
      <c r="G258" s="27"/>
      <c r="H258" s="27"/>
      <c r="I258" s="27"/>
      <c r="J258" s="27"/>
      <c r="L258" s="27"/>
      <c r="M258" s="27"/>
      <c r="N258" s="27"/>
      <c r="O258" s="27"/>
    </row>
    <row r="259" spans="5:15" ht="16.5">
      <c r="E259" s="27"/>
      <c r="G259" s="27"/>
      <c r="H259" s="27"/>
      <c r="I259" s="27"/>
      <c r="J259" s="27"/>
      <c r="L259" s="27"/>
      <c r="M259" s="27"/>
      <c r="N259" s="27"/>
      <c r="O259" s="27"/>
    </row>
    <row r="260" spans="5:15" ht="16.5">
      <c r="E260" s="27"/>
      <c r="G260" s="27"/>
      <c r="H260" s="27"/>
      <c r="I260" s="27"/>
      <c r="J260" s="27"/>
      <c r="L260" s="27"/>
      <c r="M260" s="27"/>
      <c r="N260" s="27"/>
      <c r="O260" s="27"/>
    </row>
    <row r="261" spans="5:15" ht="16.5">
      <c r="E261" s="27"/>
      <c r="G261" s="27"/>
      <c r="H261" s="27"/>
      <c r="I261" s="27"/>
      <c r="J261" s="27"/>
      <c r="L261" s="27"/>
      <c r="M261" s="27"/>
      <c r="N261" s="27"/>
      <c r="O261" s="27"/>
    </row>
    <row r="262" spans="5:15" ht="16.5">
      <c r="E262" s="27"/>
      <c r="G262" s="27"/>
      <c r="H262" s="27"/>
      <c r="I262" s="27"/>
      <c r="J262" s="27"/>
      <c r="L262" s="27"/>
      <c r="M262" s="27"/>
      <c r="N262" s="27"/>
      <c r="O262" s="27"/>
    </row>
    <row r="263" spans="5:15" ht="16.5">
      <c r="E263" s="27"/>
      <c r="G263" s="27"/>
      <c r="H263" s="27"/>
      <c r="I263" s="27"/>
      <c r="J263" s="27"/>
      <c r="L263" s="27"/>
      <c r="M263" s="27"/>
      <c r="N263" s="27"/>
      <c r="O263" s="27"/>
    </row>
    <row r="264" spans="5:15" ht="16.5">
      <c r="E264" s="27"/>
      <c r="G264" s="27"/>
      <c r="H264" s="27"/>
      <c r="I264" s="27"/>
      <c r="J264" s="27"/>
      <c r="L264" s="27"/>
      <c r="M264" s="27"/>
      <c r="N264" s="27"/>
      <c r="O264" s="27"/>
    </row>
    <row r="265" spans="5:15" ht="16.5">
      <c r="E265" s="27"/>
      <c r="G265" s="27"/>
      <c r="H265" s="27"/>
      <c r="I265" s="27"/>
      <c r="J265" s="27"/>
      <c r="L265" s="27"/>
      <c r="M265" s="27"/>
      <c r="N265" s="27"/>
      <c r="O265" s="27"/>
    </row>
    <row r="266" spans="5:15" ht="16.5">
      <c r="E266" s="27"/>
      <c r="G266" s="27"/>
      <c r="H266" s="27"/>
      <c r="I266" s="27"/>
      <c r="J266" s="27"/>
      <c r="L266" s="27"/>
      <c r="M266" s="27"/>
      <c r="N266" s="27"/>
      <c r="O266" s="27"/>
    </row>
    <row r="267" spans="5:15" ht="16.5">
      <c r="E267" s="27"/>
      <c r="G267" s="27"/>
      <c r="H267" s="27"/>
      <c r="I267" s="27"/>
      <c r="J267" s="27"/>
      <c r="L267" s="27"/>
      <c r="M267" s="27"/>
      <c r="N267" s="27"/>
      <c r="O267" s="27"/>
    </row>
    <row r="268" spans="5:15" ht="16.5">
      <c r="E268" s="27"/>
      <c r="G268" s="27"/>
      <c r="H268" s="27"/>
      <c r="I268" s="27"/>
      <c r="J268" s="27"/>
      <c r="L268" s="27"/>
      <c r="M268" s="27"/>
      <c r="N268" s="27"/>
      <c r="O268" s="27"/>
    </row>
    <row r="269" spans="5:15" ht="16.5">
      <c r="E269" s="27"/>
      <c r="G269" s="27"/>
      <c r="H269" s="27"/>
      <c r="I269" s="27"/>
      <c r="J269" s="27"/>
      <c r="L269" s="27"/>
      <c r="M269" s="27"/>
      <c r="N269" s="27"/>
      <c r="O269" s="27"/>
    </row>
    <row r="270" spans="5:15" ht="16.5">
      <c r="E270" s="27"/>
      <c r="G270" s="27"/>
      <c r="H270" s="27"/>
      <c r="I270" s="27"/>
      <c r="J270" s="27"/>
      <c r="L270" s="27"/>
      <c r="M270" s="27"/>
      <c r="N270" s="27"/>
      <c r="O270" s="27"/>
    </row>
    <row r="271" spans="5:15" ht="16.5">
      <c r="E271" s="27"/>
      <c r="G271" s="27"/>
      <c r="H271" s="27"/>
      <c r="I271" s="27"/>
      <c r="J271" s="27"/>
      <c r="L271" s="27"/>
      <c r="M271" s="27"/>
      <c r="N271" s="27"/>
      <c r="O271" s="27"/>
    </row>
    <row r="272" spans="5:15" ht="16.5">
      <c r="E272" s="27"/>
      <c r="G272" s="27"/>
      <c r="H272" s="27"/>
      <c r="I272" s="27"/>
      <c r="J272" s="27"/>
      <c r="L272" s="27"/>
      <c r="M272" s="27"/>
      <c r="N272" s="27"/>
      <c r="O272" s="27"/>
    </row>
    <row r="273" spans="5:15" ht="16.5">
      <c r="E273" s="27"/>
      <c r="G273" s="27"/>
      <c r="H273" s="27"/>
      <c r="I273" s="27"/>
      <c r="J273" s="27"/>
      <c r="L273" s="27"/>
      <c r="M273" s="27"/>
      <c r="N273" s="27"/>
      <c r="O273" s="27"/>
    </row>
    <row r="274" spans="5:15" ht="16.5">
      <c r="E274" s="27"/>
      <c r="G274" s="27"/>
      <c r="H274" s="27"/>
      <c r="I274" s="27"/>
      <c r="J274" s="27"/>
      <c r="L274" s="27"/>
      <c r="M274" s="27"/>
      <c r="N274" s="27"/>
      <c r="O274" s="27"/>
    </row>
    <row r="275" spans="5:15" ht="16.5">
      <c r="E275" s="27"/>
      <c r="G275" s="27"/>
      <c r="H275" s="27"/>
      <c r="I275" s="27"/>
      <c r="J275" s="27"/>
      <c r="L275" s="27"/>
      <c r="M275" s="27"/>
      <c r="N275" s="27"/>
      <c r="O275" s="27"/>
    </row>
    <row r="276" spans="5:15" ht="16.5">
      <c r="E276" s="27"/>
      <c r="G276" s="27"/>
      <c r="H276" s="27"/>
      <c r="I276" s="27"/>
      <c r="J276" s="27"/>
      <c r="L276" s="27"/>
      <c r="M276" s="27"/>
      <c r="N276" s="27"/>
      <c r="O276" s="27"/>
    </row>
    <row r="277" spans="5:15" ht="16.5">
      <c r="E277" s="27"/>
      <c r="G277" s="27"/>
      <c r="H277" s="27"/>
      <c r="I277" s="27"/>
      <c r="J277" s="27"/>
      <c r="L277" s="27"/>
      <c r="M277" s="27"/>
      <c r="N277" s="27"/>
      <c r="O277" s="27"/>
    </row>
    <row r="278" spans="5:15" ht="16.5">
      <c r="E278" s="27"/>
      <c r="G278" s="27"/>
      <c r="H278" s="27"/>
      <c r="I278" s="27"/>
      <c r="J278" s="27"/>
      <c r="L278" s="27"/>
      <c r="M278" s="27"/>
      <c r="N278" s="27"/>
      <c r="O278" s="27"/>
    </row>
    <row r="279" spans="5:15" ht="16.5">
      <c r="E279" s="27"/>
      <c r="G279" s="27"/>
      <c r="H279" s="27"/>
      <c r="I279" s="27"/>
      <c r="J279" s="27"/>
      <c r="L279" s="27"/>
      <c r="M279" s="27"/>
      <c r="N279" s="27"/>
      <c r="O279" s="27"/>
    </row>
    <row r="280" spans="5:15" ht="16.5">
      <c r="E280" s="27"/>
      <c r="G280" s="27"/>
      <c r="H280" s="27"/>
      <c r="I280" s="27"/>
      <c r="J280" s="27"/>
      <c r="L280" s="27"/>
      <c r="M280" s="27"/>
      <c r="N280" s="27"/>
      <c r="O280" s="27"/>
    </row>
    <row r="281" spans="5:15" ht="16.5">
      <c r="E281" s="27"/>
      <c r="G281" s="27"/>
      <c r="H281" s="27"/>
      <c r="I281" s="27"/>
      <c r="J281" s="27"/>
      <c r="L281" s="27"/>
      <c r="M281" s="27"/>
      <c r="N281" s="27"/>
      <c r="O281" s="27"/>
    </row>
    <row r="282" spans="5:15" ht="16.5">
      <c r="E282" s="27"/>
      <c r="G282" s="27"/>
      <c r="H282" s="27"/>
      <c r="I282" s="27"/>
      <c r="J282" s="27"/>
      <c r="L282" s="27"/>
      <c r="M282" s="27"/>
      <c r="N282" s="27"/>
      <c r="O282" s="27"/>
    </row>
    <row r="283" spans="5:15" ht="16.5">
      <c r="E283" s="27"/>
      <c r="G283" s="27"/>
      <c r="H283" s="27"/>
      <c r="I283" s="27"/>
      <c r="J283" s="27"/>
      <c r="L283" s="27"/>
      <c r="M283" s="27"/>
      <c r="N283" s="27"/>
      <c r="O283" s="27"/>
    </row>
    <row r="284" spans="5:15" ht="16.5">
      <c r="E284" s="27"/>
      <c r="G284" s="27"/>
      <c r="H284" s="27"/>
      <c r="I284" s="27"/>
      <c r="J284" s="27"/>
      <c r="L284" s="27"/>
      <c r="M284" s="27"/>
      <c r="N284" s="27"/>
      <c r="O284" s="27"/>
    </row>
    <row r="285" spans="5:15" ht="16.5">
      <c r="E285" s="27"/>
      <c r="G285" s="27"/>
      <c r="H285" s="27"/>
      <c r="I285" s="27"/>
      <c r="J285" s="27"/>
      <c r="L285" s="27"/>
      <c r="M285" s="27"/>
      <c r="N285" s="27"/>
      <c r="O285" s="27"/>
    </row>
    <row r="286" spans="5:15" ht="16.5">
      <c r="E286" s="27"/>
      <c r="G286" s="27"/>
      <c r="H286" s="27"/>
      <c r="I286" s="27"/>
      <c r="J286" s="27"/>
      <c r="L286" s="27"/>
      <c r="M286" s="27"/>
      <c r="N286" s="27"/>
      <c r="O286" s="27"/>
    </row>
    <row r="287" spans="5:15" ht="16.5">
      <c r="E287" s="27"/>
      <c r="G287" s="27"/>
      <c r="H287" s="27"/>
      <c r="I287" s="27"/>
      <c r="J287" s="27"/>
      <c r="L287" s="27"/>
      <c r="M287" s="27"/>
      <c r="N287" s="27"/>
      <c r="O287" s="27"/>
    </row>
    <row r="288" spans="5:15" ht="16.5">
      <c r="E288" s="27"/>
      <c r="G288" s="27"/>
      <c r="H288" s="27"/>
      <c r="I288" s="27"/>
      <c r="J288" s="27"/>
      <c r="L288" s="27"/>
      <c r="M288" s="27"/>
      <c r="N288" s="27"/>
      <c r="O288" s="27"/>
    </row>
    <row r="289" spans="5:15" ht="16.5">
      <c r="E289" s="27"/>
      <c r="G289" s="27"/>
      <c r="H289" s="27"/>
      <c r="I289" s="27"/>
      <c r="J289" s="27"/>
      <c r="L289" s="27"/>
      <c r="M289" s="27"/>
      <c r="N289" s="27"/>
      <c r="O289" s="27"/>
    </row>
    <row r="290" spans="5:15" ht="16.5">
      <c r="E290" s="27"/>
      <c r="G290" s="27"/>
      <c r="H290" s="27"/>
      <c r="I290" s="27"/>
      <c r="J290" s="27"/>
      <c r="L290" s="27"/>
      <c r="M290" s="27"/>
      <c r="N290" s="27"/>
      <c r="O290" s="27"/>
    </row>
    <row r="291" spans="5:15" ht="16.5">
      <c r="E291" s="27"/>
      <c r="G291" s="27"/>
      <c r="H291" s="27"/>
      <c r="I291" s="27"/>
      <c r="J291" s="27"/>
      <c r="L291" s="27"/>
      <c r="M291" s="27"/>
      <c r="N291" s="27"/>
      <c r="O291" s="27"/>
    </row>
    <row r="292" spans="5:15" ht="16.5">
      <c r="E292" s="27"/>
      <c r="G292" s="27"/>
      <c r="H292" s="27"/>
      <c r="I292" s="27"/>
      <c r="J292" s="27"/>
      <c r="L292" s="27"/>
      <c r="M292" s="27"/>
      <c r="N292" s="27"/>
      <c r="O292" s="27"/>
    </row>
    <row r="293" spans="5:15" ht="16.5">
      <c r="E293" s="27"/>
      <c r="G293" s="27"/>
      <c r="H293" s="27"/>
      <c r="I293" s="27"/>
      <c r="J293" s="27"/>
      <c r="L293" s="27"/>
      <c r="M293" s="27"/>
      <c r="N293" s="27"/>
      <c r="O293" s="27"/>
    </row>
    <row r="294" spans="5:15" ht="16.5">
      <c r="E294" s="27"/>
      <c r="G294" s="27"/>
      <c r="H294" s="27"/>
      <c r="I294" s="27"/>
      <c r="J294" s="27"/>
      <c r="L294" s="27"/>
      <c r="M294" s="27"/>
      <c r="N294" s="27"/>
      <c r="O294" s="27"/>
    </row>
    <row r="295" spans="5:15" ht="16.5">
      <c r="E295" s="27"/>
      <c r="G295" s="27"/>
      <c r="H295" s="27"/>
      <c r="I295" s="27"/>
      <c r="J295" s="27"/>
      <c r="L295" s="27"/>
      <c r="M295" s="27"/>
      <c r="N295" s="27"/>
      <c r="O295" s="27"/>
    </row>
    <row r="296" spans="5:15" ht="16.5">
      <c r="E296" s="27"/>
      <c r="G296" s="27"/>
      <c r="H296" s="27"/>
      <c r="I296" s="27"/>
      <c r="J296" s="27"/>
      <c r="L296" s="27"/>
      <c r="M296" s="27"/>
      <c r="N296" s="27"/>
      <c r="O296" s="27"/>
    </row>
    <row r="297" spans="5:15" ht="16.5">
      <c r="E297" s="27"/>
      <c r="G297" s="27"/>
      <c r="H297" s="27"/>
      <c r="I297" s="27"/>
      <c r="J297" s="27"/>
      <c r="L297" s="27"/>
      <c r="M297" s="27"/>
      <c r="N297" s="27"/>
      <c r="O297" s="27"/>
    </row>
    <row r="298" spans="5:15" ht="16.5">
      <c r="E298" s="27"/>
      <c r="G298" s="27"/>
      <c r="H298" s="27"/>
      <c r="I298" s="27"/>
      <c r="J298" s="27"/>
      <c r="L298" s="27"/>
      <c r="M298" s="27"/>
      <c r="N298" s="27"/>
      <c r="O298" s="27"/>
    </row>
    <row r="299" spans="5:15" ht="16.5">
      <c r="E299" s="27"/>
      <c r="G299" s="27"/>
      <c r="H299" s="27"/>
      <c r="I299" s="27"/>
      <c r="J299" s="27"/>
      <c r="L299" s="27"/>
      <c r="M299" s="27"/>
      <c r="N299" s="27"/>
      <c r="O299" s="27"/>
    </row>
    <row r="300" spans="5:15" ht="16.5">
      <c r="E300" s="27"/>
      <c r="G300" s="27"/>
      <c r="H300" s="27"/>
      <c r="I300" s="27"/>
      <c r="J300" s="27"/>
      <c r="L300" s="27"/>
      <c r="M300" s="27"/>
      <c r="N300" s="27"/>
      <c r="O300" s="27"/>
    </row>
    <row r="301" spans="5:15" ht="16.5">
      <c r="E301" s="27"/>
      <c r="G301" s="27"/>
      <c r="H301" s="27"/>
      <c r="I301" s="27"/>
      <c r="J301" s="27"/>
      <c r="L301" s="27"/>
      <c r="M301" s="27"/>
      <c r="N301" s="27"/>
      <c r="O301" s="27"/>
    </row>
    <row r="302" spans="5:15" ht="16.5">
      <c r="E302" s="27"/>
      <c r="G302" s="27"/>
      <c r="H302" s="27"/>
      <c r="I302" s="27"/>
      <c r="J302" s="27"/>
      <c r="L302" s="27"/>
      <c r="M302" s="27"/>
      <c r="N302" s="27"/>
      <c r="O302" s="27"/>
    </row>
    <row r="303" spans="5:15" ht="16.5">
      <c r="E303" s="27"/>
      <c r="G303" s="27"/>
      <c r="H303" s="27"/>
      <c r="I303" s="27"/>
      <c r="J303" s="27"/>
      <c r="L303" s="27"/>
      <c r="M303" s="27"/>
      <c r="N303" s="27"/>
      <c r="O303" s="27"/>
    </row>
    <row r="304" spans="5:15" ht="16.5">
      <c r="E304" s="27"/>
      <c r="G304" s="27"/>
      <c r="H304" s="27"/>
      <c r="I304" s="27"/>
      <c r="J304" s="27"/>
      <c r="L304" s="27"/>
      <c r="M304" s="27"/>
      <c r="N304" s="27"/>
      <c r="O304" s="27"/>
    </row>
    <row r="305" spans="5:15" ht="16.5">
      <c r="E305" s="27"/>
      <c r="G305" s="27"/>
      <c r="H305" s="27"/>
      <c r="I305" s="27"/>
      <c r="J305" s="27"/>
      <c r="L305" s="27"/>
      <c r="M305" s="27"/>
      <c r="N305" s="27"/>
      <c r="O305" s="27"/>
    </row>
    <row r="306" spans="5:15" ht="16.5">
      <c r="E306" s="27"/>
      <c r="G306" s="27"/>
      <c r="H306" s="27"/>
      <c r="I306" s="27"/>
      <c r="J306" s="27"/>
      <c r="L306" s="27"/>
      <c r="M306" s="27"/>
      <c r="N306" s="27"/>
      <c r="O306" s="27"/>
    </row>
    <row r="307" spans="5:15" ht="16.5">
      <c r="E307" s="27"/>
      <c r="G307" s="27"/>
      <c r="H307" s="27"/>
      <c r="I307" s="27"/>
      <c r="J307" s="27"/>
      <c r="L307" s="27"/>
      <c r="M307" s="27"/>
      <c r="N307" s="27"/>
      <c r="O307" s="27"/>
    </row>
    <row r="308" spans="5:15" ht="16.5">
      <c r="E308" s="27"/>
      <c r="G308" s="27"/>
      <c r="H308" s="27"/>
      <c r="I308" s="27"/>
      <c r="J308" s="27"/>
      <c r="L308" s="27"/>
      <c r="M308" s="27"/>
      <c r="N308" s="27"/>
      <c r="O308" s="27"/>
    </row>
    <row r="309" spans="5:15" ht="16.5">
      <c r="E309" s="27"/>
      <c r="G309" s="27"/>
      <c r="H309" s="27"/>
      <c r="I309" s="27"/>
      <c r="J309" s="27"/>
      <c r="L309" s="27"/>
      <c r="M309" s="27"/>
      <c r="N309" s="27"/>
      <c r="O309" s="27"/>
    </row>
    <row r="310" spans="5:15" ht="16.5">
      <c r="E310" s="27"/>
      <c r="G310" s="27"/>
      <c r="H310" s="27"/>
      <c r="I310" s="27"/>
      <c r="J310" s="27"/>
      <c r="L310" s="27"/>
      <c r="M310" s="27"/>
      <c r="N310" s="27"/>
      <c r="O310" s="27"/>
    </row>
    <row r="311" spans="5:15" ht="16.5">
      <c r="E311" s="27"/>
      <c r="G311" s="27"/>
      <c r="H311" s="27"/>
      <c r="I311" s="27"/>
      <c r="J311" s="27"/>
      <c r="L311" s="27"/>
      <c r="M311" s="27"/>
      <c r="N311" s="27"/>
      <c r="O311" s="27"/>
    </row>
    <row r="312" spans="5:15" ht="16.5">
      <c r="E312" s="27"/>
      <c r="G312" s="27"/>
      <c r="H312" s="27"/>
      <c r="I312" s="27"/>
      <c r="J312" s="27"/>
      <c r="L312" s="27"/>
      <c r="M312" s="27"/>
      <c r="N312" s="27"/>
      <c r="O312" s="27"/>
    </row>
    <row r="313" spans="5:15" ht="16.5">
      <c r="E313" s="27"/>
      <c r="G313" s="27"/>
      <c r="H313" s="27"/>
      <c r="I313" s="27"/>
      <c r="J313" s="27"/>
      <c r="L313" s="27"/>
      <c r="M313" s="27"/>
      <c r="N313" s="27"/>
      <c r="O313" s="27"/>
    </row>
    <row r="314" spans="5:15" ht="16.5">
      <c r="E314" s="27"/>
      <c r="G314" s="27"/>
      <c r="H314" s="27"/>
      <c r="I314" s="27"/>
      <c r="J314" s="27"/>
      <c r="L314" s="27"/>
      <c r="M314" s="27"/>
      <c r="N314" s="27"/>
      <c r="O314" s="27"/>
    </row>
    <row r="315" spans="5:15" ht="16.5">
      <c r="E315" s="27"/>
      <c r="G315" s="27"/>
      <c r="H315" s="27"/>
      <c r="I315" s="27"/>
      <c r="J315" s="27"/>
      <c r="L315" s="27"/>
      <c r="M315" s="27"/>
      <c r="N315" s="27"/>
      <c r="O315" s="27"/>
    </row>
    <row r="316" spans="5:15" ht="16.5">
      <c r="E316" s="27"/>
      <c r="G316" s="27"/>
      <c r="H316" s="27"/>
      <c r="I316" s="27"/>
      <c r="J316" s="27"/>
      <c r="L316" s="27"/>
      <c r="M316" s="27"/>
      <c r="N316" s="27"/>
      <c r="O316" s="27"/>
    </row>
    <row r="317" spans="5:15" ht="16.5">
      <c r="E317" s="27"/>
      <c r="G317" s="27"/>
      <c r="H317" s="27"/>
      <c r="I317" s="27"/>
      <c r="J317" s="27"/>
      <c r="L317" s="27"/>
      <c r="M317" s="27"/>
      <c r="N317" s="27"/>
      <c r="O317" s="27"/>
    </row>
    <row r="318" spans="5:15" ht="16.5">
      <c r="E318" s="27"/>
      <c r="G318" s="27"/>
      <c r="H318" s="27"/>
      <c r="I318" s="27"/>
      <c r="J318" s="27"/>
      <c r="L318" s="27"/>
      <c r="M318" s="27"/>
      <c r="N318" s="27"/>
      <c r="O318" s="27"/>
    </row>
    <row r="319" spans="5:15" ht="16.5">
      <c r="E319" s="27"/>
      <c r="G319" s="27"/>
      <c r="H319" s="27"/>
      <c r="I319" s="27"/>
      <c r="J319" s="27"/>
      <c r="L319" s="27"/>
      <c r="M319" s="27"/>
      <c r="N319" s="27"/>
      <c r="O319" s="27"/>
    </row>
    <row r="320" spans="5:15" ht="16.5">
      <c r="E320" s="27"/>
      <c r="G320" s="27"/>
      <c r="H320" s="27"/>
      <c r="I320" s="27"/>
      <c r="J320" s="27"/>
      <c r="L320" s="27"/>
      <c r="M320" s="27"/>
      <c r="N320" s="27"/>
      <c r="O320" s="27"/>
    </row>
    <row r="321" spans="5:15" ht="16.5">
      <c r="E321" s="27"/>
      <c r="G321" s="27"/>
      <c r="H321" s="27"/>
      <c r="I321" s="27"/>
      <c r="J321" s="27"/>
      <c r="L321" s="27"/>
      <c r="M321" s="27"/>
      <c r="N321" s="27"/>
      <c r="O321" s="27"/>
    </row>
    <row r="322" spans="5:15" ht="16.5">
      <c r="E322" s="27"/>
      <c r="G322" s="27"/>
      <c r="H322" s="27"/>
      <c r="I322" s="27"/>
      <c r="J322" s="27"/>
      <c r="L322" s="27"/>
      <c r="M322" s="27"/>
      <c r="N322" s="27"/>
      <c r="O322" s="27"/>
    </row>
    <row r="323" spans="5:15" ht="16.5">
      <c r="E323" s="27"/>
      <c r="G323" s="27"/>
      <c r="H323" s="27"/>
      <c r="I323" s="27"/>
      <c r="J323" s="27"/>
      <c r="L323" s="27"/>
      <c r="M323" s="27"/>
      <c r="N323" s="27"/>
      <c r="O323" s="27"/>
    </row>
    <row r="324" spans="5:15" ht="16.5">
      <c r="E324" s="27"/>
      <c r="G324" s="27"/>
      <c r="H324" s="27"/>
      <c r="I324" s="27"/>
      <c r="J324" s="27"/>
      <c r="L324" s="27"/>
      <c r="M324" s="27"/>
      <c r="N324" s="27"/>
      <c r="O324" s="27"/>
    </row>
    <row r="325" spans="5:15" ht="16.5">
      <c r="E325" s="27"/>
      <c r="G325" s="27"/>
      <c r="H325" s="27"/>
      <c r="I325" s="27"/>
      <c r="J325" s="27"/>
      <c r="L325" s="27"/>
      <c r="M325" s="27"/>
      <c r="N325" s="27"/>
      <c r="O325" s="27"/>
    </row>
    <row r="326" spans="5:15" ht="16.5">
      <c r="E326" s="27"/>
      <c r="G326" s="27"/>
      <c r="H326" s="27"/>
      <c r="I326" s="27"/>
      <c r="J326" s="27"/>
      <c r="L326" s="27"/>
      <c r="M326" s="27"/>
      <c r="N326" s="27"/>
      <c r="O326" s="27"/>
    </row>
    <row r="327" spans="5:15" ht="16.5">
      <c r="E327" s="27"/>
      <c r="G327" s="27"/>
      <c r="H327" s="27"/>
      <c r="I327" s="27"/>
      <c r="J327" s="27"/>
      <c r="L327" s="27"/>
      <c r="M327" s="27"/>
      <c r="N327" s="27"/>
      <c r="O327" s="27"/>
    </row>
    <row r="328" spans="5:15" ht="16.5">
      <c r="E328" s="27"/>
      <c r="G328" s="27"/>
      <c r="H328" s="27"/>
      <c r="I328" s="27"/>
      <c r="J328" s="27"/>
      <c r="L328" s="27"/>
      <c r="M328" s="27"/>
      <c r="N328" s="27"/>
      <c r="O328" s="27"/>
    </row>
    <row r="329" spans="5:15" ht="16.5">
      <c r="E329" s="27"/>
      <c r="G329" s="27"/>
      <c r="H329" s="27"/>
      <c r="I329" s="27"/>
      <c r="J329" s="27"/>
      <c r="L329" s="27"/>
      <c r="M329" s="27"/>
      <c r="N329" s="27"/>
      <c r="O329" s="27"/>
    </row>
    <row r="330" spans="5:15" ht="16.5">
      <c r="E330" s="27"/>
      <c r="G330" s="27"/>
      <c r="H330" s="27"/>
      <c r="I330" s="27"/>
      <c r="J330" s="27"/>
      <c r="L330" s="27"/>
      <c r="M330" s="27"/>
      <c r="N330" s="27"/>
      <c r="O330" s="27"/>
    </row>
    <row r="331" spans="5:15" ht="16.5">
      <c r="E331" s="27"/>
      <c r="G331" s="27"/>
      <c r="H331" s="27"/>
      <c r="I331" s="27"/>
      <c r="J331" s="27"/>
      <c r="L331" s="27"/>
      <c r="M331" s="27"/>
      <c r="N331" s="27"/>
      <c r="O331" s="27"/>
    </row>
    <row r="332" spans="5:15" ht="16.5">
      <c r="E332" s="27"/>
      <c r="G332" s="27"/>
      <c r="H332" s="27"/>
      <c r="I332" s="27"/>
      <c r="J332" s="27"/>
      <c r="L332" s="27"/>
      <c r="M332" s="27"/>
      <c r="N332" s="27"/>
      <c r="O332" s="27"/>
    </row>
    <row r="333" spans="5:15" ht="16.5">
      <c r="E333" s="27"/>
      <c r="G333" s="27"/>
      <c r="H333" s="27"/>
      <c r="I333" s="27"/>
      <c r="J333" s="27"/>
      <c r="L333" s="27"/>
      <c r="M333" s="27"/>
      <c r="N333" s="27"/>
      <c r="O333" s="27"/>
    </row>
    <row r="334" spans="5:15" ht="16.5">
      <c r="E334" s="27"/>
      <c r="G334" s="27"/>
      <c r="H334" s="27"/>
      <c r="I334" s="27"/>
      <c r="J334" s="27"/>
      <c r="L334" s="27"/>
      <c r="M334" s="27"/>
      <c r="N334" s="27"/>
      <c r="O334" s="27"/>
    </row>
    <row r="335" spans="5:15" ht="16.5">
      <c r="E335" s="27"/>
      <c r="G335" s="27"/>
      <c r="H335" s="27"/>
      <c r="I335" s="27"/>
      <c r="J335" s="27"/>
      <c r="L335" s="27"/>
      <c r="M335" s="27"/>
      <c r="N335" s="27"/>
      <c r="O335" s="27"/>
    </row>
    <row r="336" spans="5:15" ht="16.5">
      <c r="E336" s="27"/>
      <c r="G336" s="27"/>
      <c r="H336" s="27"/>
      <c r="I336" s="27"/>
      <c r="J336" s="27"/>
      <c r="L336" s="27"/>
      <c r="M336" s="27"/>
      <c r="N336" s="27"/>
      <c r="O336" s="27"/>
    </row>
    <row r="337" spans="5:15" ht="16.5">
      <c r="E337" s="27"/>
      <c r="G337" s="27"/>
      <c r="H337" s="27"/>
      <c r="I337" s="27"/>
      <c r="J337" s="27"/>
      <c r="L337" s="27"/>
      <c r="M337" s="27"/>
      <c r="N337" s="27"/>
      <c r="O337" s="27"/>
    </row>
    <row r="338" spans="5:15" ht="16.5">
      <c r="E338" s="27"/>
      <c r="G338" s="27"/>
      <c r="H338" s="27"/>
      <c r="I338" s="27"/>
      <c r="J338" s="27"/>
      <c r="L338" s="27"/>
      <c r="M338" s="27"/>
      <c r="N338" s="27"/>
      <c r="O338" s="27"/>
    </row>
    <row r="339" spans="5:15" ht="16.5">
      <c r="E339" s="27"/>
      <c r="G339" s="27"/>
      <c r="H339" s="27"/>
      <c r="I339" s="27"/>
      <c r="J339" s="27"/>
      <c r="L339" s="27"/>
      <c r="M339" s="27"/>
      <c r="N339" s="27"/>
      <c r="O339" s="27"/>
    </row>
    <row r="340" spans="5:15" ht="16.5">
      <c r="E340" s="27"/>
      <c r="G340" s="27"/>
      <c r="H340" s="27"/>
      <c r="I340" s="27"/>
      <c r="J340" s="27"/>
      <c r="L340" s="27"/>
      <c r="M340" s="27"/>
      <c r="N340" s="27"/>
      <c r="O340" s="27"/>
    </row>
    <row r="341" spans="5:15" ht="16.5">
      <c r="E341" s="27"/>
      <c r="G341" s="27"/>
      <c r="H341" s="27"/>
      <c r="I341" s="27"/>
      <c r="J341" s="27"/>
      <c r="L341" s="27"/>
      <c r="M341" s="27"/>
      <c r="N341" s="27"/>
      <c r="O341" s="27"/>
    </row>
    <row r="342" spans="5:15" ht="16.5">
      <c r="E342" s="27"/>
      <c r="G342" s="27"/>
      <c r="H342" s="27"/>
      <c r="I342" s="27"/>
      <c r="J342" s="27"/>
      <c r="L342" s="27"/>
      <c r="M342" s="27"/>
      <c r="N342" s="27"/>
      <c r="O342" s="27"/>
    </row>
    <row r="343" spans="5:15" ht="16.5">
      <c r="E343" s="27"/>
      <c r="G343" s="27"/>
      <c r="H343" s="27"/>
      <c r="I343" s="27"/>
      <c r="J343" s="27"/>
      <c r="L343" s="27"/>
      <c r="M343" s="27"/>
      <c r="N343" s="27"/>
      <c r="O343" s="27"/>
    </row>
    <row r="344" spans="5:15" ht="16.5">
      <c r="E344" s="27"/>
      <c r="G344" s="27"/>
      <c r="H344" s="27"/>
      <c r="I344" s="27"/>
      <c r="J344" s="27"/>
      <c r="L344" s="27"/>
      <c r="M344" s="27"/>
      <c r="N344" s="27"/>
      <c r="O344" s="27"/>
    </row>
    <row r="345" spans="5:15" ht="16.5">
      <c r="E345" s="27"/>
      <c r="G345" s="27"/>
      <c r="H345" s="27"/>
      <c r="I345" s="27"/>
      <c r="J345" s="27"/>
      <c r="L345" s="27"/>
      <c r="M345" s="27"/>
      <c r="N345" s="27"/>
      <c r="O345" s="27"/>
    </row>
    <row r="346" spans="5:15" ht="16.5">
      <c r="E346" s="27"/>
      <c r="G346" s="27"/>
      <c r="H346" s="27"/>
      <c r="I346" s="27"/>
      <c r="J346" s="27"/>
      <c r="L346" s="27"/>
      <c r="M346" s="27"/>
      <c r="N346" s="27"/>
      <c r="O346" s="27"/>
    </row>
    <row r="347" spans="5:15" ht="16.5">
      <c r="E347" s="27"/>
      <c r="G347" s="27"/>
      <c r="H347" s="27"/>
      <c r="I347" s="27"/>
      <c r="J347" s="27"/>
      <c r="L347" s="27"/>
      <c r="M347" s="27"/>
      <c r="N347" s="27"/>
      <c r="O347" s="27"/>
    </row>
    <row r="348" spans="5:15" ht="16.5">
      <c r="E348" s="27"/>
      <c r="G348" s="27"/>
      <c r="H348" s="27"/>
      <c r="I348" s="27"/>
      <c r="J348" s="27"/>
      <c r="L348" s="27"/>
      <c r="M348" s="27"/>
      <c r="N348" s="27"/>
      <c r="O348" s="27"/>
    </row>
    <row r="349" spans="5:15" ht="16.5">
      <c r="E349" s="27"/>
      <c r="G349" s="27"/>
      <c r="H349" s="27"/>
      <c r="I349" s="27"/>
      <c r="J349" s="27"/>
      <c r="L349" s="27"/>
      <c r="M349" s="27"/>
      <c r="N349" s="27"/>
      <c r="O349" s="27"/>
    </row>
    <row r="350" spans="5:15" ht="16.5">
      <c r="E350" s="27"/>
      <c r="G350" s="27"/>
      <c r="H350" s="27"/>
      <c r="I350" s="27"/>
      <c r="J350" s="27"/>
      <c r="L350" s="27"/>
      <c r="M350" s="27"/>
      <c r="N350" s="27"/>
      <c r="O350" s="27"/>
    </row>
    <row r="351" spans="5:15" ht="16.5">
      <c r="E351" s="27"/>
      <c r="G351" s="27"/>
      <c r="H351" s="27"/>
      <c r="I351" s="27"/>
      <c r="J351" s="27"/>
      <c r="L351" s="27"/>
      <c r="M351" s="27"/>
      <c r="N351" s="27"/>
      <c r="O351" s="27"/>
    </row>
    <row r="352" spans="5:15" ht="16.5">
      <c r="E352" s="27"/>
      <c r="G352" s="27"/>
      <c r="H352" s="27"/>
      <c r="I352" s="27"/>
      <c r="J352" s="27"/>
      <c r="L352" s="27"/>
      <c r="M352" s="27"/>
      <c r="N352" s="27"/>
      <c r="O352" s="27"/>
    </row>
    <row r="353" spans="5:15" ht="16.5">
      <c r="E353" s="27"/>
      <c r="G353" s="27"/>
      <c r="H353" s="27"/>
      <c r="I353" s="27"/>
      <c r="J353" s="27"/>
      <c r="L353" s="27"/>
      <c r="M353" s="27"/>
      <c r="N353" s="27"/>
      <c r="O353" s="27"/>
    </row>
    <row r="354" spans="5:15" ht="16.5">
      <c r="E354" s="27"/>
      <c r="G354" s="27"/>
      <c r="H354" s="27"/>
      <c r="I354" s="27"/>
      <c r="J354" s="27"/>
      <c r="L354" s="27"/>
      <c r="M354" s="27"/>
      <c r="N354" s="27"/>
      <c r="O354" s="27"/>
    </row>
    <row r="355" spans="5:15" ht="16.5">
      <c r="E355" s="27"/>
      <c r="G355" s="27"/>
      <c r="H355" s="27"/>
      <c r="I355" s="27"/>
      <c r="J355" s="27"/>
      <c r="L355" s="27"/>
      <c r="M355" s="27"/>
      <c r="N355" s="27"/>
      <c r="O355" s="27"/>
    </row>
    <row r="356" spans="5:15" ht="16.5">
      <c r="E356" s="27"/>
      <c r="G356" s="27"/>
      <c r="H356" s="27"/>
      <c r="I356" s="27"/>
      <c r="J356" s="27"/>
      <c r="L356" s="27"/>
      <c r="M356" s="27"/>
      <c r="N356" s="27"/>
      <c r="O356" s="27"/>
    </row>
    <row r="357" spans="5:15" ht="16.5">
      <c r="E357" s="27"/>
      <c r="G357" s="27"/>
      <c r="H357" s="27"/>
      <c r="I357" s="27"/>
      <c r="J357" s="27"/>
      <c r="L357" s="27"/>
      <c r="M357" s="27"/>
      <c r="N357" s="27"/>
      <c r="O357" s="27"/>
    </row>
    <row r="358" spans="5:15" ht="16.5">
      <c r="E358" s="27"/>
      <c r="G358" s="27"/>
      <c r="H358" s="27"/>
      <c r="I358" s="27"/>
      <c r="J358" s="27"/>
      <c r="L358" s="27"/>
      <c r="M358" s="27"/>
      <c r="N358" s="27"/>
      <c r="O358" s="27"/>
    </row>
    <row r="359" spans="5:15" ht="16.5">
      <c r="E359" s="27"/>
      <c r="G359" s="27"/>
      <c r="H359" s="27"/>
      <c r="I359" s="27"/>
      <c r="J359" s="27"/>
      <c r="L359" s="27"/>
      <c r="M359" s="27"/>
      <c r="N359" s="27"/>
      <c r="O359" s="27"/>
    </row>
    <row r="360" spans="5:15" ht="16.5">
      <c r="E360" s="27"/>
      <c r="G360" s="27"/>
      <c r="H360" s="27"/>
      <c r="I360" s="27"/>
      <c r="J360" s="27"/>
      <c r="L360" s="27"/>
      <c r="M360" s="27"/>
      <c r="N360" s="27"/>
      <c r="O360" s="27"/>
    </row>
    <row r="361" spans="5:15" ht="16.5">
      <c r="E361" s="27"/>
      <c r="G361" s="27"/>
      <c r="H361" s="27"/>
      <c r="I361" s="27"/>
      <c r="J361" s="27"/>
      <c r="L361" s="27"/>
      <c r="M361" s="27"/>
      <c r="N361" s="27"/>
      <c r="O361" s="27"/>
    </row>
    <row r="362" spans="5:15" ht="16.5">
      <c r="E362" s="27"/>
      <c r="G362" s="27"/>
      <c r="H362" s="27"/>
      <c r="I362" s="27"/>
      <c r="J362" s="27"/>
      <c r="L362" s="27"/>
      <c r="M362" s="27"/>
      <c r="N362" s="27"/>
      <c r="O362" s="27"/>
    </row>
    <row r="363" spans="5:15" ht="16.5">
      <c r="E363" s="27"/>
      <c r="G363" s="27"/>
      <c r="H363" s="27"/>
      <c r="I363" s="27"/>
      <c r="J363" s="27"/>
      <c r="L363" s="27"/>
      <c r="M363" s="27"/>
      <c r="N363" s="27"/>
      <c r="O363" s="27"/>
    </row>
    <row r="364" spans="5:15" ht="16.5">
      <c r="E364" s="27"/>
      <c r="G364" s="27"/>
      <c r="H364" s="27"/>
      <c r="I364" s="27"/>
      <c r="J364" s="27"/>
      <c r="L364" s="27"/>
      <c r="M364" s="27"/>
      <c r="N364" s="27"/>
      <c r="O364" s="27"/>
    </row>
    <row r="365" spans="5:15" ht="16.5">
      <c r="E365" s="27"/>
      <c r="G365" s="27"/>
      <c r="H365" s="27"/>
      <c r="I365" s="27"/>
      <c r="J365" s="27"/>
      <c r="L365" s="27"/>
      <c r="M365" s="27"/>
      <c r="N365" s="27"/>
      <c r="O365" s="27"/>
    </row>
    <row r="366" spans="5:15" ht="16.5">
      <c r="E366" s="27"/>
      <c r="G366" s="27"/>
      <c r="H366" s="27"/>
      <c r="I366" s="27"/>
      <c r="J366" s="27"/>
      <c r="L366" s="27"/>
      <c r="M366" s="27"/>
      <c r="N366" s="27"/>
      <c r="O366" s="27"/>
    </row>
    <row r="367" spans="5:15" ht="16.5">
      <c r="E367" s="27"/>
      <c r="G367" s="27"/>
      <c r="H367" s="27"/>
      <c r="I367" s="27"/>
      <c r="J367" s="27"/>
      <c r="L367" s="27"/>
      <c r="M367" s="27"/>
      <c r="N367" s="27"/>
      <c r="O367" s="27"/>
    </row>
    <row r="368" spans="5:15" ht="16.5">
      <c r="E368" s="27"/>
      <c r="G368" s="27"/>
      <c r="H368" s="27"/>
      <c r="I368" s="27"/>
      <c r="J368" s="27"/>
      <c r="L368" s="27"/>
      <c r="M368" s="27"/>
      <c r="N368" s="27"/>
      <c r="O368" s="27"/>
    </row>
    <row r="369" spans="5:15" ht="16.5">
      <c r="E369" s="27"/>
      <c r="G369" s="27"/>
      <c r="H369" s="27"/>
      <c r="I369" s="27"/>
      <c r="J369" s="27"/>
      <c r="L369" s="27"/>
      <c r="M369" s="27"/>
      <c r="N369" s="27"/>
      <c r="O369" s="27"/>
    </row>
    <row r="370" spans="5:15" ht="16.5">
      <c r="E370" s="27"/>
      <c r="G370" s="27"/>
      <c r="H370" s="27"/>
      <c r="I370" s="27"/>
      <c r="J370" s="27"/>
      <c r="L370" s="27"/>
      <c r="M370" s="27"/>
      <c r="N370" s="27"/>
      <c r="O370" s="27"/>
    </row>
    <row r="371" spans="5:15" ht="16.5">
      <c r="E371" s="27"/>
      <c r="G371" s="27"/>
      <c r="H371" s="27"/>
      <c r="I371" s="27"/>
      <c r="J371" s="27"/>
      <c r="L371" s="27"/>
      <c r="M371" s="27"/>
      <c r="N371" s="27"/>
      <c r="O371" s="27"/>
    </row>
    <row r="372" spans="8:15" ht="16.5">
      <c r="H372" s="27"/>
      <c r="I372" s="27"/>
      <c r="J372" s="27"/>
      <c r="L372" s="27"/>
      <c r="M372" s="27"/>
      <c r="N372" s="27"/>
      <c r="O372" s="27"/>
    </row>
    <row r="373" spans="8:15" ht="16.5">
      <c r="H373" s="27"/>
      <c r="I373" s="27"/>
      <c r="J373" s="27"/>
      <c r="L373" s="27"/>
      <c r="M373" s="27"/>
      <c r="N373" s="27"/>
      <c r="O373" s="27"/>
    </row>
    <row r="374" spans="8:15" ht="16.5">
      <c r="H374" s="27"/>
      <c r="I374" s="27"/>
      <c r="J374" s="27"/>
      <c r="L374" s="27"/>
      <c r="M374" s="27"/>
      <c r="N374" s="27"/>
      <c r="O374" s="27"/>
    </row>
    <row r="375" spans="8:15" ht="16.5">
      <c r="H375" s="27"/>
      <c r="I375" s="27"/>
      <c r="J375" s="27"/>
      <c r="L375" s="27"/>
      <c r="M375" s="27"/>
      <c r="N375" s="27"/>
      <c r="O375" s="27"/>
    </row>
    <row r="376" spans="8:15" ht="16.5">
      <c r="H376" s="27"/>
      <c r="I376" s="27"/>
      <c r="J376" s="27"/>
      <c r="L376" s="27"/>
      <c r="M376" s="27"/>
      <c r="N376" s="27"/>
      <c r="O376" s="27"/>
    </row>
    <row r="377" spans="8:15" ht="16.5">
      <c r="H377" s="27"/>
      <c r="I377" s="27"/>
      <c r="J377" s="27"/>
      <c r="L377" s="27"/>
      <c r="M377" s="27"/>
      <c r="N377" s="27"/>
      <c r="O377" s="27"/>
    </row>
    <row r="378" spans="8:15" ht="16.5">
      <c r="H378" s="27"/>
      <c r="I378" s="27"/>
      <c r="J378" s="27"/>
      <c r="L378" s="27"/>
      <c r="M378" s="27"/>
      <c r="N378" s="27"/>
      <c r="O378" s="27"/>
    </row>
    <row r="379" spans="8:15" ht="16.5">
      <c r="H379" s="27"/>
      <c r="I379" s="27"/>
      <c r="J379" s="27"/>
      <c r="L379" s="27"/>
      <c r="M379" s="27"/>
      <c r="N379" s="27"/>
      <c r="O379" s="27"/>
    </row>
    <row r="380" spans="8:15" ht="16.5">
      <c r="H380" s="27"/>
      <c r="I380" s="27"/>
      <c r="J380" s="27"/>
      <c r="L380" s="27"/>
      <c r="M380" s="27"/>
      <c r="N380" s="27"/>
      <c r="O380" s="27"/>
    </row>
    <row r="381" spans="8:15" ht="16.5">
      <c r="H381" s="27"/>
      <c r="I381" s="27"/>
      <c r="J381" s="27"/>
      <c r="L381" s="27"/>
      <c r="M381" s="27"/>
      <c r="N381" s="27"/>
      <c r="O381" s="27"/>
    </row>
    <row r="382" spans="8:15" ht="16.5">
      <c r="H382" s="27"/>
      <c r="I382" s="27"/>
      <c r="J382" s="27"/>
      <c r="L382" s="27"/>
      <c r="M382" s="27"/>
      <c r="N382" s="27"/>
      <c r="O382" s="27"/>
    </row>
    <row r="383" spans="8:15" ht="16.5">
      <c r="H383" s="27"/>
      <c r="I383" s="27"/>
      <c r="J383" s="27"/>
      <c r="L383" s="27"/>
      <c r="M383" s="27"/>
      <c r="N383" s="27"/>
      <c r="O383" s="27"/>
    </row>
    <row r="384" spans="8:15" ht="16.5">
      <c r="H384" s="27"/>
      <c r="I384" s="27"/>
      <c r="J384" s="27"/>
      <c r="L384" s="27"/>
      <c r="M384" s="27"/>
      <c r="N384" s="27"/>
      <c r="O384" s="27"/>
    </row>
    <row r="385" spans="8:15" ht="16.5">
      <c r="H385" s="27"/>
      <c r="I385" s="27"/>
      <c r="J385" s="27"/>
      <c r="L385" s="27"/>
      <c r="M385" s="27"/>
      <c r="N385" s="27"/>
      <c r="O385" s="27"/>
    </row>
    <row r="386" spans="8:15" ht="16.5">
      <c r="H386" s="27"/>
      <c r="I386" s="27"/>
      <c r="J386" s="27"/>
      <c r="L386" s="27"/>
      <c r="M386" s="27"/>
      <c r="N386" s="27"/>
      <c r="O386" s="27"/>
    </row>
    <row r="387" spans="8:15" ht="16.5">
      <c r="H387" s="27"/>
      <c r="I387" s="27"/>
      <c r="J387" s="27"/>
      <c r="L387" s="27"/>
      <c r="M387" s="27"/>
      <c r="N387" s="27"/>
      <c r="O387" s="27"/>
    </row>
    <row r="388" spans="8:15" ht="16.5">
      <c r="H388" s="27"/>
      <c r="I388" s="27"/>
      <c r="J388" s="27"/>
      <c r="L388" s="27"/>
      <c r="M388" s="27"/>
      <c r="N388" s="27"/>
      <c r="O388" s="27"/>
    </row>
    <row r="389" spans="8:15" ht="16.5">
      <c r="H389" s="27"/>
      <c r="I389" s="27"/>
      <c r="J389" s="27"/>
      <c r="L389" s="27"/>
      <c r="M389" s="27"/>
      <c r="N389" s="27"/>
      <c r="O389" s="27"/>
    </row>
    <row r="390" spans="8:15" ht="16.5">
      <c r="H390" s="27"/>
      <c r="I390" s="27"/>
      <c r="J390" s="27"/>
      <c r="L390" s="27"/>
      <c r="M390" s="27"/>
      <c r="N390" s="27"/>
      <c r="O390" s="27"/>
    </row>
    <row r="391" spans="8:15" ht="16.5">
      <c r="H391" s="27"/>
      <c r="I391" s="27"/>
      <c r="J391" s="27"/>
      <c r="L391" s="27"/>
      <c r="M391" s="27"/>
      <c r="N391" s="27"/>
      <c r="O391" s="27"/>
    </row>
    <row r="392" spans="8:15" ht="16.5">
      <c r="H392" s="27"/>
      <c r="I392" s="27"/>
      <c r="J392" s="27"/>
      <c r="L392" s="27"/>
      <c r="M392" s="27"/>
      <c r="N392" s="27"/>
      <c r="O392" s="27"/>
    </row>
    <row r="393" spans="8:15" ht="16.5">
      <c r="H393" s="27"/>
      <c r="I393" s="27"/>
      <c r="J393" s="27"/>
      <c r="L393" s="27"/>
      <c r="M393" s="27"/>
      <c r="N393" s="27"/>
      <c r="O393" s="27"/>
    </row>
    <row r="394" spans="8:15" ht="16.5">
      <c r="H394" s="27"/>
      <c r="I394" s="27"/>
      <c r="J394" s="27"/>
      <c r="L394" s="27"/>
      <c r="M394" s="27"/>
      <c r="N394" s="27"/>
      <c r="O394" s="27"/>
    </row>
    <row r="395" spans="8:15" ht="16.5">
      <c r="H395" s="27"/>
      <c r="I395" s="27"/>
      <c r="J395" s="27"/>
      <c r="L395" s="27"/>
      <c r="M395" s="27"/>
      <c r="N395" s="27"/>
      <c r="O395" s="27"/>
    </row>
    <row r="396" spans="8:15" ht="16.5">
      <c r="H396" s="27"/>
      <c r="I396" s="27"/>
      <c r="J396" s="27"/>
      <c r="L396" s="27"/>
      <c r="M396" s="27"/>
      <c r="N396" s="27"/>
      <c r="O396" s="27"/>
    </row>
    <row r="397" spans="8:15" ht="16.5">
      <c r="H397" s="27"/>
      <c r="I397" s="27"/>
      <c r="J397" s="27"/>
      <c r="L397" s="27"/>
      <c r="M397" s="27"/>
      <c r="N397" s="27"/>
      <c r="O397" s="27"/>
    </row>
    <row r="398" spans="8:15" ht="16.5">
      <c r="H398" s="27"/>
      <c r="I398" s="27"/>
      <c r="J398" s="27"/>
      <c r="L398" s="27"/>
      <c r="M398" s="27"/>
      <c r="N398" s="27"/>
      <c r="O398" s="27"/>
    </row>
    <row r="399" spans="8:15" ht="16.5">
      <c r="H399" s="27"/>
      <c r="I399" s="27"/>
      <c r="J399" s="27"/>
      <c r="L399" s="27"/>
      <c r="M399" s="27"/>
      <c r="N399" s="27"/>
      <c r="O399" s="27"/>
    </row>
    <row r="400" spans="8:15" ht="16.5">
      <c r="H400" s="27"/>
      <c r="I400" s="27"/>
      <c r="J400" s="27"/>
      <c r="L400" s="27"/>
      <c r="M400" s="27"/>
      <c r="N400" s="27"/>
      <c r="O400" s="27"/>
    </row>
    <row r="401" spans="8:15" ht="16.5">
      <c r="H401" s="27"/>
      <c r="I401" s="27"/>
      <c r="J401" s="27"/>
      <c r="L401" s="27"/>
      <c r="M401" s="27"/>
      <c r="N401" s="27"/>
      <c r="O401" s="27"/>
    </row>
    <row r="402" spans="8:15" ht="16.5">
      <c r="H402" s="27"/>
      <c r="I402" s="27"/>
      <c r="J402" s="27"/>
      <c r="L402" s="27"/>
      <c r="M402" s="27"/>
      <c r="N402" s="27"/>
      <c r="O402" s="27"/>
    </row>
    <row r="403" spans="8:15" ht="16.5">
      <c r="H403" s="27"/>
      <c r="I403" s="27"/>
      <c r="J403" s="27"/>
      <c r="L403" s="27"/>
      <c r="M403" s="27"/>
      <c r="N403" s="27"/>
      <c r="O403" s="27"/>
    </row>
    <row r="404" spans="8:15" ht="16.5">
      <c r="H404" s="27"/>
      <c r="I404" s="27"/>
      <c r="J404" s="27"/>
      <c r="L404" s="27"/>
      <c r="M404" s="27"/>
      <c r="N404" s="27"/>
      <c r="O404" s="27"/>
    </row>
    <row r="405" spans="8:15" ht="16.5">
      <c r="H405" s="27"/>
      <c r="I405" s="27"/>
      <c r="J405" s="27"/>
      <c r="L405" s="27"/>
      <c r="M405" s="27"/>
      <c r="N405" s="27"/>
      <c r="O405" s="27"/>
    </row>
    <row r="406" spans="8:15" ht="16.5">
      <c r="H406" s="27"/>
      <c r="I406" s="27"/>
      <c r="J406" s="27"/>
      <c r="L406" s="27"/>
      <c r="M406" s="27"/>
      <c r="N406" s="27"/>
      <c r="O406" s="27"/>
    </row>
    <row r="407" spans="8:15" ht="16.5">
      <c r="H407" s="27"/>
      <c r="I407" s="27"/>
      <c r="J407" s="27"/>
      <c r="L407" s="27"/>
      <c r="M407" s="27"/>
      <c r="N407" s="27"/>
      <c r="O407" s="27"/>
    </row>
    <row r="408" spans="8:15" ht="16.5">
      <c r="H408" s="27"/>
      <c r="I408" s="27"/>
      <c r="J408" s="27"/>
      <c r="L408" s="27"/>
      <c r="M408" s="27"/>
      <c r="N408" s="27"/>
      <c r="O408" s="27"/>
    </row>
    <row r="409" spans="8:15" ht="16.5">
      <c r="H409" s="27"/>
      <c r="I409" s="27"/>
      <c r="J409" s="27"/>
      <c r="L409" s="27"/>
      <c r="M409" s="27"/>
      <c r="N409" s="27"/>
      <c r="O409" s="27"/>
    </row>
    <row r="410" spans="8:15" ht="16.5">
      <c r="H410" s="27"/>
      <c r="I410" s="27"/>
      <c r="J410" s="27"/>
      <c r="L410" s="27"/>
      <c r="M410" s="27"/>
      <c r="N410" s="27"/>
      <c r="O410" s="27"/>
    </row>
    <row r="411" spans="8:15" ht="16.5">
      <c r="H411" s="27"/>
      <c r="I411" s="27"/>
      <c r="J411" s="27"/>
      <c r="L411" s="27"/>
      <c r="M411" s="27"/>
      <c r="N411" s="27"/>
      <c r="O411" s="27"/>
    </row>
    <row r="412" spans="8:15" ht="16.5">
      <c r="H412" s="27"/>
      <c r="I412" s="27"/>
      <c r="J412" s="27"/>
      <c r="L412" s="27"/>
      <c r="M412" s="27"/>
      <c r="N412" s="27"/>
      <c r="O412" s="27"/>
    </row>
    <row r="413" spans="8:15" ht="16.5">
      <c r="H413" s="27"/>
      <c r="I413" s="27"/>
      <c r="J413" s="27"/>
      <c r="L413" s="27"/>
      <c r="M413" s="27"/>
      <c r="N413" s="27"/>
      <c r="O413" s="27"/>
    </row>
    <row r="414" spans="8:15" ht="16.5">
      <c r="H414" s="27"/>
      <c r="I414" s="27"/>
      <c r="J414" s="27"/>
      <c r="L414" s="27"/>
      <c r="M414" s="27"/>
      <c r="N414" s="27"/>
      <c r="O414" s="27"/>
    </row>
    <row r="415" spans="8:15" ht="16.5">
      <c r="H415" s="27"/>
      <c r="I415" s="27"/>
      <c r="J415" s="27"/>
      <c r="L415" s="27"/>
      <c r="M415" s="27"/>
      <c r="N415" s="27"/>
      <c r="O415" s="27"/>
    </row>
    <row r="416" spans="8:15" ht="16.5">
      <c r="H416" s="27"/>
      <c r="I416" s="27"/>
      <c r="J416" s="27"/>
      <c r="L416" s="27"/>
      <c r="M416" s="27"/>
      <c r="N416" s="27"/>
      <c r="O416" s="27"/>
    </row>
    <row r="417" spans="8:15" ht="16.5">
      <c r="H417" s="27"/>
      <c r="I417" s="27"/>
      <c r="J417" s="27"/>
      <c r="L417" s="27"/>
      <c r="M417" s="27"/>
      <c r="N417" s="27"/>
      <c r="O417" s="27"/>
    </row>
    <row r="418" spans="8:15" ht="16.5">
      <c r="H418" s="27"/>
      <c r="I418" s="27"/>
      <c r="J418" s="27"/>
      <c r="L418" s="27"/>
      <c r="M418" s="27"/>
      <c r="N418" s="27"/>
      <c r="O418" s="27"/>
    </row>
    <row r="419" spans="8:15" ht="16.5">
      <c r="H419" s="27"/>
      <c r="I419" s="27"/>
      <c r="J419" s="27"/>
      <c r="L419" s="27"/>
      <c r="M419" s="27"/>
      <c r="N419" s="27"/>
      <c r="O419" s="27"/>
    </row>
    <row r="420" spans="8:15" ht="16.5">
      <c r="H420" s="27"/>
      <c r="I420" s="27"/>
      <c r="J420" s="27"/>
      <c r="L420" s="27"/>
      <c r="M420" s="27"/>
      <c r="N420" s="27"/>
      <c r="O420" s="27"/>
    </row>
    <row r="421" spans="8:15" ht="16.5">
      <c r="H421" s="27"/>
      <c r="I421" s="27"/>
      <c r="J421" s="27"/>
      <c r="L421" s="27"/>
      <c r="M421" s="27"/>
      <c r="N421" s="27"/>
      <c r="O421" s="27"/>
    </row>
    <row r="422" spans="8:15" ht="16.5">
      <c r="H422" s="27"/>
      <c r="I422" s="27"/>
      <c r="J422" s="27"/>
      <c r="L422" s="27"/>
      <c r="M422" s="27"/>
      <c r="N422" s="27"/>
      <c r="O422" s="27"/>
    </row>
    <row r="423" spans="8:15" ht="16.5">
      <c r="H423" s="27"/>
      <c r="I423" s="27"/>
      <c r="J423" s="27"/>
      <c r="L423" s="27"/>
      <c r="M423" s="27"/>
      <c r="N423" s="27"/>
      <c r="O423" s="27"/>
    </row>
  </sheetData>
  <mergeCells count="55">
    <mergeCell ref="H22:L22"/>
    <mergeCell ref="I23:J23"/>
    <mergeCell ref="K23:L23"/>
    <mergeCell ref="F40:J40"/>
    <mergeCell ref="K33:L33"/>
    <mergeCell ref="K34:L34"/>
    <mergeCell ref="K35:L35"/>
    <mergeCell ref="I26:J26"/>
    <mergeCell ref="K25:L25"/>
    <mergeCell ref="K26:L26"/>
    <mergeCell ref="I27:J27"/>
    <mergeCell ref="K27:L27"/>
    <mergeCell ref="I24:J24"/>
    <mergeCell ref="K24:L24"/>
    <mergeCell ref="I25:J25"/>
    <mergeCell ref="A8:C8"/>
    <mergeCell ref="A9:C9"/>
    <mergeCell ref="A21:C21"/>
    <mergeCell ref="A22:C22"/>
    <mergeCell ref="A14:C14"/>
    <mergeCell ref="A16:C16"/>
    <mergeCell ref="A23:C23"/>
    <mergeCell ref="H19:J20"/>
    <mergeCell ref="A12:C12"/>
    <mergeCell ref="A4:C4"/>
    <mergeCell ref="A5:C5"/>
    <mergeCell ref="A6:C6"/>
    <mergeCell ref="A7:C7"/>
    <mergeCell ref="A13:C13"/>
    <mergeCell ref="A19:C19"/>
    <mergeCell ref="A20:C20"/>
    <mergeCell ref="A28:C28"/>
    <mergeCell ref="A25:C25"/>
    <mergeCell ref="A26:C26"/>
    <mergeCell ref="A24:C24"/>
    <mergeCell ref="A29:C29"/>
    <mergeCell ref="P35:Q35"/>
    <mergeCell ref="A31:C31"/>
    <mergeCell ref="A32:C32"/>
    <mergeCell ref="I30:J30"/>
    <mergeCell ref="K30:L30"/>
    <mergeCell ref="K32:L32"/>
    <mergeCell ref="I28:J28"/>
    <mergeCell ref="K28:L28"/>
    <mergeCell ref="I29:J29"/>
    <mergeCell ref="K29:L29"/>
    <mergeCell ref="AE40:AI40"/>
    <mergeCell ref="A33:C33"/>
    <mergeCell ref="A34:C34"/>
    <mergeCell ref="A40:E40"/>
    <mergeCell ref="U40:Y40"/>
    <mergeCell ref="Z40:AD40"/>
    <mergeCell ref="U39:AD39"/>
    <mergeCell ref="K40:P40"/>
    <mergeCell ref="P34:Q34"/>
  </mergeCells>
  <printOptions/>
  <pageMargins left="0.35433070866141736" right="0.35433070866141736" top="0.52" bottom="0.52" header="0.5118110236220472" footer="0.5118110236220472"/>
  <pageSetup horizontalDpi="600" verticalDpi="600" orientation="landscape" r:id="rId4"/>
  <drawing r:id="rId3"/>
  <legacyDrawing r:id="rId2"/>
  <oleObjects>
    <oleObject progId="Mathcad" shapeId="581283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CG423"/>
  <sheetViews>
    <sheetView workbookViewId="0" topLeftCell="A1">
      <selection activeCell="F18" sqref="F18"/>
    </sheetView>
  </sheetViews>
  <sheetFormatPr defaultColWidth="9.140625" defaultRowHeight="12.75"/>
  <cols>
    <col min="1" max="1" width="5.140625" style="97" customWidth="1"/>
    <col min="2" max="2" width="7.421875" style="2" customWidth="1"/>
    <col min="3" max="3" width="6.8515625" style="11" customWidth="1"/>
    <col min="4" max="4" width="6.7109375" style="5" customWidth="1"/>
    <col min="5" max="5" width="8.7109375" style="3" customWidth="1"/>
    <col min="6" max="6" width="5.7109375" style="12" customWidth="1"/>
    <col min="7" max="9" width="6.00390625" style="2" customWidth="1"/>
    <col min="10" max="10" width="6.421875" style="2" customWidth="1"/>
    <col min="11" max="11" width="6.421875" style="11" customWidth="1"/>
    <col min="12" max="12" width="7.57421875" style="2" customWidth="1"/>
    <col min="13" max="13" width="7.28125" style="2" customWidth="1"/>
    <col min="14" max="14" width="7.00390625" style="2" customWidth="1"/>
    <col min="15" max="15" width="6.8515625" style="2" customWidth="1"/>
    <col min="16" max="16" width="6.421875" style="4" customWidth="1"/>
    <col min="17" max="17" width="6.8515625" style="18" customWidth="1"/>
    <col min="18" max="18" width="7.00390625" style="18" customWidth="1"/>
    <col min="19" max="19" width="7.00390625" style="26" customWidth="1"/>
    <col min="20" max="20" width="2.140625" style="26" customWidth="1"/>
    <col min="21" max="21" width="7.28125" style="26" customWidth="1"/>
    <col min="22" max="22" width="7.421875" style="26" customWidth="1"/>
    <col min="23" max="23" width="8.28125" style="26" customWidth="1"/>
    <col min="24" max="24" width="7.7109375" style="26" customWidth="1"/>
    <col min="25" max="28" width="8.00390625" style="26" bestFit="1" customWidth="1"/>
    <col min="29" max="29" width="7.7109375" style="26" customWidth="1"/>
    <col min="30" max="30" width="7.140625" style="0" customWidth="1"/>
    <col min="31" max="34" width="5.8515625" style="0" customWidth="1"/>
    <col min="35" max="35" width="6.421875" style="0" customWidth="1"/>
    <col min="36" max="76" width="8.7109375" style="0" customWidth="1"/>
    <col min="77" max="16384" width="8.7109375" style="2" customWidth="1"/>
  </cols>
  <sheetData>
    <row r="1" spans="1:16" ht="18">
      <c r="A1" s="96" t="s">
        <v>186</v>
      </c>
      <c r="C1" s="14"/>
      <c r="D1" s="1"/>
      <c r="E1" s="1"/>
      <c r="F1" s="140"/>
      <c r="G1" s="17"/>
      <c r="H1" s="5"/>
      <c r="I1" s="19"/>
      <c r="K1" s="85" t="s">
        <v>123</v>
      </c>
      <c r="L1" s="5"/>
      <c r="M1" s="5"/>
      <c r="P1" s="2"/>
    </row>
    <row r="2" spans="1:16" ht="16.5">
      <c r="A2" s="1" t="s">
        <v>182</v>
      </c>
      <c r="C2" s="14"/>
      <c r="D2" s="1"/>
      <c r="E2" s="1"/>
      <c r="F2" s="140"/>
      <c r="G2" s="17"/>
      <c r="H2" s="5" t="s">
        <v>87</v>
      </c>
      <c r="I2" s="19"/>
      <c r="K2" s="85"/>
      <c r="L2" s="5"/>
      <c r="M2" s="5"/>
      <c r="P2" s="2"/>
    </row>
    <row r="3" spans="1:10" ht="16.5">
      <c r="A3" s="97" t="s">
        <v>95</v>
      </c>
      <c r="I3" s="10"/>
      <c r="J3" s="10" t="s">
        <v>75</v>
      </c>
    </row>
    <row r="4" spans="1:9" ht="16.5">
      <c r="A4" s="174" t="s">
        <v>179</v>
      </c>
      <c r="B4" s="175"/>
      <c r="C4" s="175"/>
      <c r="D4" s="5" t="s">
        <v>101</v>
      </c>
      <c r="E4" s="3">
        <v>0.007642</v>
      </c>
      <c r="F4" s="12" t="s">
        <v>5</v>
      </c>
      <c r="H4" s="5"/>
      <c r="I4" s="10"/>
    </row>
    <row r="5" spans="1:10" ht="16.5">
      <c r="A5" s="174" t="s">
        <v>180</v>
      </c>
      <c r="B5" s="175"/>
      <c r="C5" s="175"/>
      <c r="D5" s="5" t="s">
        <v>1</v>
      </c>
      <c r="E5" s="3">
        <v>0.000844</v>
      </c>
      <c r="F5" s="12" t="s">
        <v>5</v>
      </c>
      <c r="J5" s="10" t="s">
        <v>76</v>
      </c>
    </row>
    <row r="6" spans="1:12" ht="16.5">
      <c r="A6" s="174" t="s">
        <v>0</v>
      </c>
      <c r="B6" s="175"/>
      <c r="C6" s="175"/>
      <c r="D6" s="5" t="s">
        <v>2</v>
      </c>
      <c r="E6" s="3">
        <v>0.1</v>
      </c>
      <c r="F6" s="12" t="s">
        <v>5</v>
      </c>
      <c r="H6" s="5"/>
      <c r="I6" s="10"/>
      <c r="L6" s="2" t="s">
        <v>15</v>
      </c>
    </row>
    <row r="7" spans="1:6" ht="16.5">
      <c r="A7" s="174" t="s">
        <v>3</v>
      </c>
      <c r="B7" s="175"/>
      <c r="C7" s="175"/>
      <c r="D7" s="5" t="s">
        <v>4</v>
      </c>
      <c r="E7" s="3">
        <v>0.02</v>
      </c>
      <c r="F7" s="4" t="s">
        <v>6</v>
      </c>
    </row>
    <row r="8" spans="1:10" ht="16.5">
      <c r="A8" s="174" t="s">
        <v>9</v>
      </c>
      <c r="B8" s="175"/>
      <c r="C8" s="175"/>
      <c r="D8" s="5" t="s">
        <v>10</v>
      </c>
      <c r="E8" s="3">
        <v>0.0001</v>
      </c>
      <c r="F8" s="4" t="s">
        <v>6</v>
      </c>
      <c r="H8" s="34"/>
      <c r="I8" s="29"/>
      <c r="J8" s="10" t="s">
        <v>77</v>
      </c>
    </row>
    <row r="9" spans="1:9" ht="16.5">
      <c r="A9" s="174" t="s">
        <v>7</v>
      </c>
      <c r="B9" s="175"/>
      <c r="C9" s="175"/>
      <c r="D9" s="5" t="s">
        <v>8</v>
      </c>
      <c r="E9" s="18">
        <v>36</v>
      </c>
      <c r="H9" s="35"/>
      <c r="I9" s="29"/>
    </row>
    <row r="10" spans="1:8" ht="18">
      <c r="A10" s="5" t="s">
        <v>142</v>
      </c>
      <c r="B10" s="6"/>
      <c r="C10" s="6"/>
      <c r="D10" s="5" t="s">
        <v>143</v>
      </c>
      <c r="E10" s="139">
        <f>0.825/2</f>
        <v>0.4125</v>
      </c>
      <c r="F10" s="12" t="s">
        <v>150</v>
      </c>
      <c r="H10" s="5" t="s">
        <v>78</v>
      </c>
    </row>
    <row r="11" spans="1:8" ht="18">
      <c r="A11" s="5" t="s">
        <v>144</v>
      </c>
      <c r="B11" s="6"/>
      <c r="C11" s="6"/>
      <c r="D11" s="5" t="s">
        <v>145</v>
      </c>
      <c r="E11" s="139">
        <f>E10*0.9</f>
        <v>0.37124999999999997</v>
      </c>
      <c r="F11" s="12" t="s">
        <v>150</v>
      </c>
      <c r="H11" s="5"/>
    </row>
    <row r="12" spans="1:12" ht="16.5">
      <c r="A12" s="174" t="s">
        <v>12</v>
      </c>
      <c r="B12" s="175"/>
      <c r="C12" s="175"/>
      <c r="D12" s="7" t="s">
        <v>41</v>
      </c>
      <c r="E12" s="3">
        <f>4*PI()*10^-7</f>
        <v>1.2566370614359173E-06</v>
      </c>
      <c r="F12" s="12" t="s">
        <v>13</v>
      </c>
      <c r="H12" s="5" t="s">
        <v>96</v>
      </c>
      <c r="L12" s="8"/>
    </row>
    <row r="13" spans="1:8" ht="16.5">
      <c r="A13" s="174" t="s">
        <v>16</v>
      </c>
      <c r="B13" s="175"/>
      <c r="C13" s="175"/>
      <c r="D13" s="7" t="s">
        <v>42</v>
      </c>
      <c r="E13" s="4">
        <v>0.88</v>
      </c>
      <c r="H13" s="21"/>
    </row>
    <row r="14" spans="1:8" ht="16.5">
      <c r="A14" s="174" t="s">
        <v>17</v>
      </c>
      <c r="B14" s="175"/>
      <c r="C14" s="175"/>
      <c r="D14" s="7" t="s">
        <v>18</v>
      </c>
      <c r="E14" s="4">
        <v>0.847</v>
      </c>
      <c r="H14" s="21"/>
    </row>
    <row r="15" spans="1:8" ht="16.5">
      <c r="A15" s="97" t="s">
        <v>49</v>
      </c>
      <c r="B15" s="6"/>
      <c r="C15" s="6"/>
      <c r="D15" s="5" t="s">
        <v>50</v>
      </c>
      <c r="E15" s="4">
        <v>1.61</v>
      </c>
      <c r="H15" s="5" t="s">
        <v>79</v>
      </c>
    </row>
    <row r="16" spans="1:5" ht="16.5">
      <c r="A16" s="174" t="s">
        <v>19</v>
      </c>
      <c r="B16" s="175"/>
      <c r="C16" s="175"/>
      <c r="D16" s="7" t="s">
        <v>43</v>
      </c>
      <c r="E16" s="4">
        <f>1/(1+E15)</f>
        <v>0.38314176245210724</v>
      </c>
    </row>
    <row r="17" spans="1:8" ht="18.75">
      <c r="A17" s="97" t="s">
        <v>81</v>
      </c>
      <c r="B17" s="29"/>
      <c r="C17" s="29"/>
      <c r="D17" s="22" t="s">
        <v>83</v>
      </c>
      <c r="E17" s="17">
        <v>1.11E-09</v>
      </c>
      <c r="F17" s="12" t="s">
        <v>11</v>
      </c>
      <c r="H17" s="5" t="s">
        <v>97</v>
      </c>
    </row>
    <row r="18" spans="1:76" ht="18.75">
      <c r="A18" s="97" t="s">
        <v>82</v>
      </c>
      <c r="B18" s="29"/>
      <c r="C18" s="29"/>
      <c r="D18" s="22" t="s">
        <v>84</v>
      </c>
      <c r="E18" s="17">
        <v>1.8E-10</v>
      </c>
      <c r="F18" s="12" t="s">
        <v>80</v>
      </c>
      <c r="L18" s="33"/>
      <c r="N18" s="4"/>
      <c r="P18" s="26"/>
      <c r="Q18" s="31"/>
      <c r="R18" s="31"/>
      <c r="AB18"/>
      <c r="AC18"/>
      <c r="BW18" s="2"/>
      <c r="BX18" s="2"/>
    </row>
    <row r="19" spans="1:76" ht="18.75">
      <c r="A19" s="174" t="s">
        <v>30</v>
      </c>
      <c r="B19" s="175"/>
      <c r="C19" s="175"/>
      <c r="D19" s="9" t="s">
        <v>85</v>
      </c>
      <c r="E19" s="3">
        <v>0.006</v>
      </c>
      <c r="F19" s="4" t="s">
        <v>5</v>
      </c>
      <c r="H19" s="176" t="s">
        <v>70</v>
      </c>
      <c r="I19" s="177"/>
      <c r="J19" s="178"/>
      <c r="L19" s="33"/>
      <c r="N19" s="4"/>
      <c r="P19" s="26"/>
      <c r="Q19" s="31"/>
      <c r="R19" s="31"/>
      <c r="AB19"/>
      <c r="AC19"/>
      <c r="BW19" s="2"/>
      <c r="BX19" s="2"/>
    </row>
    <row r="20" spans="1:78" ht="18.75">
      <c r="A20" s="174" t="s">
        <v>24</v>
      </c>
      <c r="B20" s="175"/>
      <c r="C20" s="175"/>
      <c r="D20" s="9" t="s">
        <v>86</v>
      </c>
      <c r="E20" s="3">
        <v>3.5E-06</v>
      </c>
      <c r="F20" s="12" t="s">
        <v>5</v>
      </c>
      <c r="H20" s="177"/>
      <c r="I20" s="177"/>
      <c r="J20" s="178"/>
      <c r="K20" s="104"/>
      <c r="L20" s="104"/>
      <c r="M20" s="104"/>
      <c r="N20" s="5"/>
      <c r="P20" s="67" t="s">
        <v>141</v>
      </c>
      <c r="Q20" s="67" t="s">
        <v>109</v>
      </c>
      <c r="R20" s="68" t="s">
        <v>111</v>
      </c>
      <c r="S20" s="79" t="s">
        <v>115</v>
      </c>
      <c r="T20" s="108"/>
      <c r="AD20" s="26"/>
      <c r="AE20" s="26"/>
      <c r="BY20"/>
      <c r="BZ20"/>
    </row>
    <row r="21" spans="1:78" ht="16.5">
      <c r="A21" s="174" t="s">
        <v>98</v>
      </c>
      <c r="B21" s="175"/>
      <c r="C21" s="175"/>
      <c r="D21" s="95" t="s">
        <v>124</v>
      </c>
      <c r="E21" s="3">
        <v>35000000000</v>
      </c>
      <c r="F21" s="12" t="s">
        <v>27</v>
      </c>
      <c r="K21" s="2"/>
      <c r="P21" s="69" t="s">
        <v>108</v>
      </c>
      <c r="Q21" s="69" t="s">
        <v>108</v>
      </c>
      <c r="R21" s="70" t="s">
        <v>112</v>
      </c>
      <c r="S21" s="80" t="s">
        <v>116</v>
      </c>
      <c r="T21" s="108"/>
      <c r="AD21" s="26"/>
      <c r="AE21" s="26"/>
      <c r="BY21"/>
      <c r="BZ21"/>
    </row>
    <row r="22" spans="1:80" ht="16.5">
      <c r="A22" s="174" t="s">
        <v>98</v>
      </c>
      <c r="B22" s="175"/>
      <c r="C22" s="175"/>
      <c r="D22" s="95" t="s">
        <v>125</v>
      </c>
      <c r="E22" s="13">
        <v>0.149</v>
      </c>
      <c r="F22" s="12" t="s">
        <v>20</v>
      </c>
      <c r="G22" s="3"/>
      <c r="H22" s="159" t="s">
        <v>28</v>
      </c>
      <c r="I22" s="160"/>
      <c r="J22" s="160"/>
      <c r="K22" s="160"/>
      <c r="L22" s="161"/>
      <c r="P22" s="75" t="s">
        <v>110</v>
      </c>
      <c r="Q22" s="75" t="s">
        <v>110</v>
      </c>
      <c r="R22" s="76" t="s">
        <v>65</v>
      </c>
      <c r="S22" s="81" t="s">
        <v>117</v>
      </c>
      <c r="T22" s="108"/>
      <c r="U22" s="2"/>
      <c r="V22" s="2"/>
      <c r="AD22" s="26"/>
      <c r="AE22" s="26"/>
      <c r="AF22" s="26"/>
      <c r="AG22" s="26"/>
      <c r="BY22"/>
      <c r="BZ22"/>
      <c r="CA22"/>
      <c r="CB22"/>
    </row>
    <row r="23" spans="1:80" ht="16.5">
      <c r="A23" s="174" t="s">
        <v>98</v>
      </c>
      <c r="B23" s="175"/>
      <c r="C23" s="175"/>
      <c r="D23" s="95" t="s">
        <v>126</v>
      </c>
      <c r="E23" s="3">
        <v>5000000000</v>
      </c>
      <c r="F23" s="12" t="s">
        <v>27</v>
      </c>
      <c r="H23" s="133" t="s">
        <v>29</v>
      </c>
      <c r="I23" s="162" t="s">
        <v>44</v>
      </c>
      <c r="J23" s="163"/>
      <c r="K23" s="162" t="s">
        <v>45</v>
      </c>
      <c r="L23" s="164"/>
      <c r="M23" s="134"/>
      <c r="N23" s="126"/>
      <c r="O23" s="72" t="s">
        <v>148</v>
      </c>
      <c r="P23" s="90">
        <f>K160*4*K34</f>
        <v>0.3639227574179669</v>
      </c>
      <c r="Q23" s="69"/>
      <c r="R23" s="70">
        <f aca="true" t="shared" si="0" ref="R23:R30">P23*2*E$33</f>
        <v>3.202520265278109</v>
      </c>
      <c r="S23" s="77">
        <f>K161</f>
        <v>0.04126670478176709</v>
      </c>
      <c r="T23" s="109"/>
      <c r="U23" s="2"/>
      <c r="V23" s="2"/>
      <c r="AD23" s="26"/>
      <c r="AE23" s="26"/>
      <c r="AF23" s="26"/>
      <c r="AG23" s="26"/>
      <c r="BY23"/>
      <c r="BZ23"/>
      <c r="CA23"/>
      <c r="CB23"/>
    </row>
    <row r="24" spans="1:79" ht="16.5">
      <c r="A24" s="174" t="s">
        <v>98</v>
      </c>
      <c r="B24" s="175"/>
      <c r="C24" s="175"/>
      <c r="D24" s="95" t="s">
        <v>127</v>
      </c>
      <c r="E24" s="27">
        <v>-700000000</v>
      </c>
      <c r="F24" s="12" t="s">
        <v>32</v>
      </c>
      <c r="H24" s="133">
        <v>1</v>
      </c>
      <c r="I24" s="172">
        <v>0.495253</v>
      </c>
      <c r="J24" s="172"/>
      <c r="K24" s="172">
        <v>62.0015569999999</v>
      </c>
      <c r="L24" s="173"/>
      <c r="M24" s="135"/>
      <c r="N24" s="127"/>
      <c r="O24" s="73" t="s">
        <v>147</v>
      </c>
      <c r="P24" s="90">
        <f>L160*4*K34</f>
        <v>2.422774524989412</v>
      </c>
      <c r="Q24" s="69"/>
      <c r="R24" s="70">
        <f t="shared" si="0"/>
        <v>21.320415819906827</v>
      </c>
      <c r="S24" s="77">
        <f>L161</f>
        <v>0.2747284115587657</v>
      </c>
      <c r="T24" s="109"/>
      <c r="U24" s="2"/>
      <c r="V24" s="2"/>
      <c r="AD24" s="26"/>
      <c r="AE24" s="26"/>
      <c r="AF24" s="26"/>
      <c r="AG24" s="26"/>
      <c r="BY24"/>
      <c r="BZ24"/>
      <c r="CA24"/>
    </row>
    <row r="25" spans="1:79" ht="18.75">
      <c r="A25" s="174" t="s">
        <v>26</v>
      </c>
      <c r="B25" s="175"/>
      <c r="C25" s="175"/>
      <c r="D25" s="9" t="s">
        <v>99</v>
      </c>
      <c r="E25" s="3">
        <v>32000000000</v>
      </c>
      <c r="F25" s="12" t="s">
        <v>27</v>
      </c>
      <c r="H25" s="133">
        <v>2</v>
      </c>
      <c r="I25" s="172">
        <v>67.221915</v>
      </c>
      <c r="J25" s="172"/>
      <c r="K25" s="172">
        <v>76.448413</v>
      </c>
      <c r="L25" s="173"/>
      <c r="M25" s="135"/>
      <c r="N25" s="127"/>
      <c r="O25" s="74" t="s">
        <v>113</v>
      </c>
      <c r="P25" s="90">
        <f>M160*4*K34</f>
        <v>0.02381841032616561</v>
      </c>
      <c r="Q25" s="71"/>
      <c r="R25" s="70">
        <f t="shared" si="0"/>
        <v>0.2096020108702574</v>
      </c>
      <c r="S25" s="77">
        <f>M161</f>
        <v>0.0027008679376761143</v>
      </c>
      <c r="T25" s="109"/>
      <c r="U25" s="2"/>
      <c r="V25"/>
      <c r="AD25" s="26"/>
      <c r="AE25" s="26"/>
      <c r="AF25" s="26"/>
      <c r="AG25" s="26"/>
      <c r="BY25"/>
      <c r="BZ25"/>
      <c r="CA25"/>
    </row>
    <row r="26" spans="1:79" ht="18.75">
      <c r="A26" s="174" t="s">
        <v>26</v>
      </c>
      <c r="B26" s="175"/>
      <c r="C26" s="175"/>
      <c r="D26" s="9" t="s">
        <v>100</v>
      </c>
      <c r="E26" s="2">
        <v>0.5</v>
      </c>
      <c r="F26" s="12" t="s">
        <v>20</v>
      </c>
      <c r="H26" s="133">
        <v>3</v>
      </c>
      <c r="I26" s="172">
        <v>0.464341</v>
      </c>
      <c r="J26" s="172"/>
      <c r="K26" s="172">
        <v>26.859917</v>
      </c>
      <c r="L26" s="173"/>
      <c r="M26" s="135"/>
      <c r="N26" s="38"/>
      <c r="O26" s="128" t="s">
        <v>146</v>
      </c>
      <c r="P26" s="90">
        <f>N160*4*K34</f>
        <v>0.9806453698797547</v>
      </c>
      <c r="Q26" s="69"/>
      <c r="R26" s="70">
        <f t="shared" si="0"/>
        <v>8.629679254941841</v>
      </c>
      <c r="S26" s="77">
        <f>N161</f>
        <v>0.11119942941066735</v>
      </c>
      <c r="T26" s="109"/>
      <c r="U26" s="2"/>
      <c r="V26"/>
      <c r="AD26" s="26"/>
      <c r="AE26" s="26"/>
      <c r="AF26" s="26"/>
      <c r="AG26" s="26"/>
      <c r="BY26"/>
      <c r="BZ26"/>
      <c r="CA26"/>
    </row>
    <row r="27" spans="1:79" ht="16.5">
      <c r="A27" s="97" t="s">
        <v>71</v>
      </c>
      <c r="B27" s="6"/>
      <c r="C27" s="6"/>
      <c r="D27" s="5" t="s">
        <v>66</v>
      </c>
      <c r="E27" s="18">
        <v>5954</v>
      </c>
      <c r="F27" s="12" t="s">
        <v>69</v>
      </c>
      <c r="H27" s="133">
        <v>4</v>
      </c>
      <c r="I27" s="172">
        <v>34.675184</v>
      </c>
      <c r="J27" s="172"/>
      <c r="K27" s="172">
        <v>41.8840289999999</v>
      </c>
      <c r="L27" s="173"/>
      <c r="M27" s="135"/>
      <c r="N27" s="129"/>
      <c r="O27" s="72" t="s">
        <v>114</v>
      </c>
      <c r="P27" s="91">
        <f>O160*4*K34</f>
        <v>4.903448370337189</v>
      </c>
      <c r="Q27" s="88"/>
      <c r="R27" s="68">
        <f t="shared" si="0"/>
        <v>43.15034565896727</v>
      </c>
      <c r="S27" s="89">
        <f>O161</f>
        <v>0.5560222662276183</v>
      </c>
      <c r="T27" s="109"/>
      <c r="U27" s="12"/>
      <c r="V27"/>
      <c r="AD27" s="26"/>
      <c r="AE27" s="26"/>
      <c r="AF27" s="26"/>
      <c r="AG27" s="26"/>
      <c r="BY27"/>
      <c r="BZ27"/>
      <c r="CA27"/>
    </row>
    <row r="28" spans="1:78" ht="16.5">
      <c r="A28" s="174" t="s">
        <v>72</v>
      </c>
      <c r="B28" s="175"/>
      <c r="C28" s="175"/>
      <c r="D28" s="5" t="s">
        <v>67</v>
      </c>
      <c r="E28" s="4">
        <v>6</v>
      </c>
      <c r="F28" s="12" t="s">
        <v>20</v>
      </c>
      <c r="H28" s="133" t="s">
        <v>132</v>
      </c>
      <c r="I28" s="183" t="s">
        <v>128</v>
      </c>
      <c r="J28" s="183"/>
      <c r="K28" s="183" t="s">
        <v>129</v>
      </c>
      <c r="L28" s="184"/>
      <c r="M28" s="135"/>
      <c r="N28" s="130"/>
      <c r="O28" s="73" t="s">
        <v>120</v>
      </c>
      <c r="P28" s="90">
        <f>P160*4*K34</f>
        <v>0.1241891443170413</v>
      </c>
      <c r="Q28" s="86"/>
      <c r="R28" s="70">
        <f t="shared" si="0"/>
        <v>1.0928644699899634</v>
      </c>
      <c r="S28" s="77">
        <f>P161</f>
        <v>0.014082320083505158</v>
      </c>
      <c r="T28" s="109"/>
      <c r="U28" s="12"/>
      <c r="V28"/>
      <c r="AD28" s="26"/>
      <c r="AE28" s="26"/>
      <c r="AF28" s="26"/>
      <c r="AG28" s="26"/>
      <c r="BY28"/>
      <c r="BZ28"/>
    </row>
    <row r="29" spans="1:78" ht="16.5">
      <c r="A29" s="174" t="s">
        <v>21</v>
      </c>
      <c r="B29" s="175"/>
      <c r="C29" s="175"/>
      <c r="D29" s="5" t="s">
        <v>33</v>
      </c>
      <c r="E29" s="4">
        <v>6</v>
      </c>
      <c r="F29" s="12" t="s">
        <v>20</v>
      </c>
      <c r="H29" s="133" t="s">
        <v>130</v>
      </c>
      <c r="I29" s="185">
        <f>0.0578-E4</f>
        <v>0.050157999999999994</v>
      </c>
      <c r="J29" s="185"/>
      <c r="K29" s="185">
        <f>0.0578+E4</f>
        <v>0.065442</v>
      </c>
      <c r="L29" s="186"/>
      <c r="M29" s="135"/>
      <c r="N29" s="38"/>
      <c r="O29" s="128" t="s">
        <v>121</v>
      </c>
      <c r="P29" s="90">
        <f>P27+P28</f>
        <v>5.027637514654231</v>
      </c>
      <c r="Q29" s="71"/>
      <c r="R29" s="76">
        <f t="shared" si="0"/>
        <v>44.24321012895724</v>
      </c>
      <c r="S29" s="77">
        <f>S28+S27</f>
        <v>0.5701045863111235</v>
      </c>
      <c r="T29" s="109"/>
      <c r="U29" s="12"/>
      <c r="V29"/>
      <c r="AD29" s="26"/>
      <c r="AE29" s="26"/>
      <c r="AF29" s="26"/>
      <c r="AG29" s="26"/>
      <c r="BY29"/>
      <c r="BZ29"/>
    </row>
    <row r="30" spans="1:78" ht="16.5">
      <c r="A30" s="97" t="s">
        <v>73</v>
      </c>
      <c r="B30" s="6"/>
      <c r="C30" s="6"/>
      <c r="D30" s="5" t="s">
        <v>68</v>
      </c>
      <c r="E30" s="18">
        <f>E27*E31/E29</f>
        <v>1587.7333333333333</v>
      </c>
      <c r="F30" s="12" t="s">
        <v>69</v>
      </c>
      <c r="H30" s="137" t="s">
        <v>131</v>
      </c>
      <c r="I30" s="181">
        <f>0.074-E4</f>
        <v>0.066358</v>
      </c>
      <c r="J30" s="181"/>
      <c r="K30" s="181">
        <f>0.074+E4</f>
        <v>0.08164199999999999</v>
      </c>
      <c r="L30" s="182"/>
      <c r="M30" s="135"/>
      <c r="N30" s="131"/>
      <c r="O30" s="132" t="s">
        <v>122</v>
      </c>
      <c r="P30" s="92">
        <f>SUM(P22:P26)+P29</f>
        <v>8.81879857726753</v>
      </c>
      <c r="Q30" s="87"/>
      <c r="R30" s="93">
        <f t="shared" si="0"/>
        <v>77.60542747995427</v>
      </c>
      <c r="S30" s="94">
        <f>Q161</f>
        <v>1</v>
      </c>
      <c r="T30" s="110"/>
      <c r="U30" s="4"/>
      <c r="V30"/>
      <c r="AD30" s="26"/>
      <c r="AE30" s="26"/>
      <c r="AF30" s="26"/>
      <c r="AG30" s="26"/>
      <c r="BY30"/>
      <c r="BZ30"/>
    </row>
    <row r="31" spans="1:79" ht="16.5">
      <c r="A31" s="174" t="s">
        <v>74</v>
      </c>
      <c r="B31" s="175"/>
      <c r="C31" s="175"/>
      <c r="D31" s="5" t="s">
        <v>64</v>
      </c>
      <c r="E31" s="15">
        <v>1.6</v>
      </c>
      <c r="F31" s="12" t="s">
        <v>20</v>
      </c>
      <c r="G31" s="97"/>
      <c r="H31" s="100"/>
      <c r="I31" s="136"/>
      <c r="J31" s="136"/>
      <c r="K31" s="136"/>
      <c r="L31" s="136"/>
      <c r="M31" s="58"/>
      <c r="N31" s="15"/>
      <c r="O31" s="5"/>
      <c r="P31" s="2"/>
      <c r="Q31" s="10"/>
      <c r="R31" s="16"/>
      <c r="S31" s="18"/>
      <c r="T31" s="18"/>
      <c r="U31" s="4"/>
      <c r="V31"/>
      <c r="AD31" s="26"/>
      <c r="AE31" s="26"/>
      <c r="AF31" s="26"/>
      <c r="AG31" s="26"/>
      <c r="BY31"/>
      <c r="BZ31"/>
      <c r="CA31"/>
    </row>
    <row r="32" spans="1:78" ht="18">
      <c r="A32" s="174" t="s">
        <v>46</v>
      </c>
      <c r="B32" s="175"/>
      <c r="C32" s="175"/>
      <c r="D32" s="5" t="s">
        <v>106</v>
      </c>
      <c r="E32" s="4">
        <f>E31/E28</f>
        <v>0.26666666666666666</v>
      </c>
      <c r="G32" s="97"/>
      <c r="J32" s="10" t="s">
        <v>133</v>
      </c>
      <c r="K32" s="168">
        <f>PI()*(I29+K29)/360*(K29-I29)</f>
        <v>1.5418503902164214E-05</v>
      </c>
      <c r="L32" s="169"/>
      <c r="M32" s="85" t="s">
        <v>25</v>
      </c>
      <c r="N32" s="5"/>
      <c r="O32" s="5"/>
      <c r="P32" s="2"/>
      <c r="Q32" s="10"/>
      <c r="S32" s="2"/>
      <c r="T32" s="2"/>
      <c r="U32" s="4"/>
      <c r="AD32" s="26"/>
      <c r="AE32" s="26"/>
      <c r="AF32" s="26"/>
      <c r="BY32"/>
      <c r="BZ32"/>
    </row>
    <row r="33" spans="1:85" ht="16.5">
      <c r="A33" s="174" t="s">
        <v>22</v>
      </c>
      <c r="B33" s="175"/>
      <c r="C33" s="175"/>
      <c r="D33" s="5" t="s">
        <v>39</v>
      </c>
      <c r="E33" s="4">
        <f>(E28-E31)/E34</f>
        <v>4.4</v>
      </c>
      <c r="F33" s="12" t="s">
        <v>14</v>
      </c>
      <c r="G33" s="97"/>
      <c r="J33" s="10" t="s">
        <v>134</v>
      </c>
      <c r="K33" s="168">
        <f>PI()*(I30+K30)/360*(K30-I30)</f>
        <v>1.9739953092736178E-05</v>
      </c>
      <c r="L33" s="169"/>
      <c r="M33" s="23"/>
      <c r="N33" s="85"/>
      <c r="P33" s="10"/>
      <c r="Q33" s="10"/>
      <c r="R33" s="23"/>
      <c r="S33" s="30"/>
      <c r="T33" s="30"/>
      <c r="U33" s="23"/>
      <c r="V33" s="5"/>
      <c r="W33" s="2"/>
      <c r="X33" s="10"/>
      <c r="Y33" s="16"/>
      <c r="Z33" s="18"/>
      <c r="AA33" s="3"/>
      <c r="AB33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BY33"/>
      <c r="BZ33"/>
      <c r="CA33"/>
      <c r="CB33"/>
      <c r="CC33"/>
      <c r="CD33"/>
      <c r="CE33"/>
      <c r="CF33"/>
      <c r="CG33"/>
    </row>
    <row r="34" spans="1:85" ht="16.5">
      <c r="A34" s="174" t="s">
        <v>35</v>
      </c>
      <c r="B34" s="175"/>
      <c r="C34" s="175"/>
      <c r="D34" s="5" t="s">
        <v>37</v>
      </c>
      <c r="E34" s="15">
        <v>1</v>
      </c>
      <c r="F34" s="12" t="s">
        <v>36</v>
      </c>
      <c r="G34" s="97"/>
      <c r="H34" s="5"/>
      <c r="J34" s="10" t="s">
        <v>34</v>
      </c>
      <c r="K34" s="170">
        <v>1</v>
      </c>
      <c r="L34" s="156"/>
      <c r="M34" s="15" t="s">
        <v>5</v>
      </c>
      <c r="O34" s="10"/>
      <c r="P34" s="179"/>
      <c r="Q34" s="180"/>
      <c r="R34" s="30"/>
      <c r="S34" s="23"/>
      <c r="T34" s="23"/>
      <c r="U34" s="5"/>
      <c r="V34" s="2"/>
      <c r="W34" s="10"/>
      <c r="X34" s="25"/>
      <c r="Y34" s="18"/>
      <c r="Z34" s="3"/>
      <c r="AA34"/>
      <c r="AD34" s="26"/>
      <c r="AE34" s="26"/>
      <c r="AF34" s="26"/>
      <c r="AG34" s="26"/>
      <c r="AH34" s="26"/>
      <c r="AI34" s="26"/>
      <c r="AJ34" s="26"/>
      <c r="AK34" s="26"/>
      <c r="AL34" s="26"/>
      <c r="BY34"/>
      <c r="BZ34"/>
      <c r="CA34"/>
      <c r="CB34"/>
      <c r="CC34"/>
      <c r="CD34"/>
      <c r="CE34"/>
      <c r="CF34"/>
      <c r="CG34"/>
    </row>
    <row r="35" spans="1:83" ht="16.5">
      <c r="A35" s="97" t="s">
        <v>89</v>
      </c>
      <c r="B35" s="6"/>
      <c r="C35" s="20"/>
      <c r="D35" s="5" t="s">
        <v>92</v>
      </c>
      <c r="E35" s="15">
        <v>1</v>
      </c>
      <c r="G35" s="97"/>
      <c r="I35" s="10"/>
      <c r="J35" s="10" t="s">
        <v>38</v>
      </c>
      <c r="K35" s="171"/>
      <c r="L35" s="156"/>
      <c r="M35" s="85" t="s">
        <v>14</v>
      </c>
      <c r="O35" s="10"/>
      <c r="P35" s="179"/>
      <c r="Q35" s="180"/>
      <c r="R35" s="30"/>
      <c r="S35" s="23"/>
      <c r="T35" s="23"/>
      <c r="U35" s="5"/>
      <c r="V35" s="2"/>
      <c r="W35" s="10"/>
      <c r="X35" s="25"/>
      <c r="Y35" s="18"/>
      <c r="Z35" s="3"/>
      <c r="AA35"/>
      <c r="AD35" s="26"/>
      <c r="AE35" s="26"/>
      <c r="AF35" s="26"/>
      <c r="AG35" s="26"/>
      <c r="AH35" s="26"/>
      <c r="AI35" s="26"/>
      <c r="AJ35" s="26"/>
      <c r="AK35" s="26"/>
      <c r="AL35" s="26"/>
      <c r="BY35"/>
      <c r="BZ35"/>
      <c r="CA35"/>
      <c r="CB35"/>
      <c r="CC35"/>
      <c r="CD35"/>
      <c r="CE35"/>
    </row>
    <row r="36" spans="1:82" ht="16.5">
      <c r="A36" s="97" t="s">
        <v>88</v>
      </c>
      <c r="B36" s="6"/>
      <c r="C36" s="20"/>
      <c r="D36" s="5" t="s">
        <v>93</v>
      </c>
      <c r="E36" s="15">
        <v>2</v>
      </c>
      <c r="I36" s="10"/>
      <c r="J36" s="10" t="s">
        <v>47</v>
      </c>
      <c r="K36" s="124"/>
      <c r="L36" s="124"/>
      <c r="M36" s="124"/>
      <c r="N36" s="125"/>
      <c r="O36" s="10"/>
      <c r="P36" s="23"/>
      <c r="Q36" s="21"/>
      <c r="R36" s="30"/>
      <c r="S36" s="23"/>
      <c r="T36" s="23"/>
      <c r="U36" s="5"/>
      <c r="V36" s="2"/>
      <c r="W36" s="10"/>
      <c r="X36" s="25"/>
      <c r="Y36" s="18"/>
      <c r="Z36" s="3"/>
      <c r="AA36"/>
      <c r="AD36" s="26"/>
      <c r="AE36" s="26"/>
      <c r="AF36" s="26"/>
      <c r="AG36" s="26"/>
      <c r="AH36" s="26"/>
      <c r="AI36" s="26"/>
      <c r="AJ36" s="26"/>
      <c r="AK36" s="26"/>
      <c r="AL36" s="26"/>
      <c r="BY36"/>
      <c r="BZ36"/>
      <c r="CA36"/>
      <c r="CB36"/>
      <c r="CC36"/>
      <c r="CD36"/>
    </row>
    <row r="37" spans="1:78" ht="16.5">
      <c r="A37" s="97" t="s">
        <v>90</v>
      </c>
      <c r="B37" s="6"/>
      <c r="C37" s="20"/>
      <c r="D37" s="5" t="s">
        <v>94</v>
      </c>
      <c r="E37" s="15">
        <v>1</v>
      </c>
      <c r="I37" s="10"/>
      <c r="J37" s="23"/>
      <c r="K37" s="2"/>
      <c r="M37" s="10"/>
      <c r="P37" s="2"/>
      <c r="Q37" s="10"/>
      <c r="R37" s="30"/>
      <c r="S37" s="5"/>
      <c r="T37" s="5"/>
      <c r="U37" s="2"/>
      <c r="V37" s="10"/>
      <c r="W37" s="25"/>
      <c r="X37" s="16"/>
      <c r="Y37" s="18"/>
      <c r="Z37"/>
      <c r="AD37" s="26"/>
      <c r="AE37" s="26"/>
      <c r="AF37" s="26"/>
      <c r="AG37" s="26"/>
      <c r="AH37" s="26"/>
      <c r="AI37" s="26"/>
      <c r="AJ37" s="26"/>
      <c r="AK37" s="26"/>
      <c r="BY37"/>
      <c r="BZ37"/>
    </row>
    <row r="38" spans="1:78" ht="16.5">
      <c r="A38" s="97" t="s">
        <v>91</v>
      </c>
      <c r="B38" s="6"/>
      <c r="C38" s="20"/>
      <c r="D38" s="5" t="s">
        <v>48</v>
      </c>
      <c r="E38" s="15">
        <v>1</v>
      </c>
      <c r="P38" s="2"/>
      <c r="Q38" s="10"/>
      <c r="R38" s="30"/>
      <c r="S38" s="5"/>
      <c r="T38" s="5"/>
      <c r="U38" s="2"/>
      <c r="V38" s="10"/>
      <c r="W38" s="25"/>
      <c r="X38" s="16"/>
      <c r="Y38" s="18"/>
      <c r="Z38"/>
      <c r="AD38" s="26"/>
      <c r="AE38" s="26"/>
      <c r="AF38" s="26"/>
      <c r="AG38" s="26"/>
      <c r="AH38" s="26"/>
      <c r="AI38" s="26"/>
      <c r="AJ38" s="26"/>
      <c r="AK38" s="26"/>
      <c r="BY38"/>
      <c r="BZ38"/>
    </row>
    <row r="39" spans="16:78" ht="16.5">
      <c r="P39" s="2"/>
      <c r="Q39" s="82" t="s">
        <v>105</v>
      </c>
      <c r="R39" s="111" t="s">
        <v>136</v>
      </c>
      <c r="S39" s="40" t="s">
        <v>107</v>
      </c>
      <c r="T39" s="4"/>
      <c r="U39" s="192" t="s">
        <v>51</v>
      </c>
      <c r="V39" s="196"/>
      <c r="W39" s="196"/>
      <c r="X39" s="196"/>
      <c r="Y39" s="196"/>
      <c r="Z39" s="196"/>
      <c r="AA39" s="196"/>
      <c r="AB39" s="196"/>
      <c r="AC39" s="196"/>
      <c r="AD39" s="161"/>
      <c r="AE39" s="26"/>
      <c r="AF39" s="26"/>
      <c r="AG39" s="26"/>
      <c r="AH39" s="26"/>
      <c r="AI39" s="26"/>
      <c r="BY39"/>
      <c r="BZ39"/>
    </row>
    <row r="40" spans="1:78" ht="18">
      <c r="A40" s="189" t="s">
        <v>31</v>
      </c>
      <c r="B40" s="190"/>
      <c r="C40" s="190"/>
      <c r="D40" s="190"/>
      <c r="E40" s="191"/>
      <c r="F40" s="165" t="s">
        <v>102</v>
      </c>
      <c r="G40" s="166"/>
      <c r="H40" s="166"/>
      <c r="I40" s="166"/>
      <c r="J40" s="167"/>
      <c r="K40" s="189" t="s">
        <v>104</v>
      </c>
      <c r="L40" s="166"/>
      <c r="M40" s="166"/>
      <c r="N40" s="166"/>
      <c r="O40" s="166"/>
      <c r="P40" s="167"/>
      <c r="Q40" s="83" t="s">
        <v>119</v>
      </c>
      <c r="R40" s="108" t="s">
        <v>137</v>
      </c>
      <c r="S40" s="41" t="s">
        <v>118</v>
      </c>
      <c r="T40" s="4"/>
      <c r="U40" s="192" t="s">
        <v>52</v>
      </c>
      <c r="V40" s="193"/>
      <c r="W40" s="193"/>
      <c r="X40" s="193"/>
      <c r="Y40" s="194"/>
      <c r="Z40" s="192" t="s">
        <v>53</v>
      </c>
      <c r="AA40" s="193"/>
      <c r="AB40" s="193"/>
      <c r="AC40" s="193"/>
      <c r="AD40" s="195"/>
      <c r="AE40" s="187" t="s">
        <v>103</v>
      </c>
      <c r="AF40" s="188"/>
      <c r="AG40" s="188"/>
      <c r="AH40" s="188"/>
      <c r="AI40" s="161"/>
      <c r="BY40"/>
      <c r="BZ40"/>
    </row>
    <row r="41" spans="1:78" ht="18.75">
      <c r="A41" s="98" t="s">
        <v>23</v>
      </c>
      <c r="B41" s="36" t="s">
        <v>157</v>
      </c>
      <c r="C41" s="37" t="s">
        <v>158</v>
      </c>
      <c r="D41" s="38" t="s">
        <v>159</v>
      </c>
      <c r="E41" s="39" t="s">
        <v>160</v>
      </c>
      <c r="F41" s="141" t="s">
        <v>161</v>
      </c>
      <c r="G41" s="38" t="s">
        <v>162</v>
      </c>
      <c r="H41" s="38" t="s">
        <v>163</v>
      </c>
      <c r="I41" s="32" t="s">
        <v>164</v>
      </c>
      <c r="J41" s="39" t="s">
        <v>160</v>
      </c>
      <c r="K41" s="61" t="s">
        <v>165</v>
      </c>
      <c r="L41" s="36" t="s">
        <v>166</v>
      </c>
      <c r="M41" s="36" t="s">
        <v>167</v>
      </c>
      <c r="N41" s="36" t="s">
        <v>168</v>
      </c>
      <c r="O41" s="36" t="s">
        <v>169</v>
      </c>
      <c r="P41" s="78" t="s">
        <v>170</v>
      </c>
      <c r="Q41" s="84" t="s">
        <v>171</v>
      </c>
      <c r="R41" s="112" t="s">
        <v>172</v>
      </c>
      <c r="S41" s="42" t="s">
        <v>173</v>
      </c>
      <c r="T41"/>
      <c r="U41" s="43" t="s">
        <v>54</v>
      </c>
      <c r="V41" s="44" t="s">
        <v>55</v>
      </c>
      <c r="W41" s="44" t="s">
        <v>56</v>
      </c>
      <c r="X41" s="44" t="s">
        <v>57</v>
      </c>
      <c r="Y41" s="45" t="s">
        <v>58</v>
      </c>
      <c r="Z41" s="43" t="s">
        <v>59</v>
      </c>
      <c r="AA41" s="44" t="s">
        <v>60</v>
      </c>
      <c r="AB41" s="44" t="s">
        <v>61</v>
      </c>
      <c r="AC41" s="44" t="s">
        <v>62</v>
      </c>
      <c r="AD41" s="45" t="s">
        <v>63</v>
      </c>
      <c r="AE41" s="43" t="s">
        <v>174</v>
      </c>
      <c r="AF41" s="46" t="s">
        <v>175</v>
      </c>
      <c r="AG41" s="46" t="s">
        <v>176</v>
      </c>
      <c r="AH41" s="46" t="s">
        <v>177</v>
      </c>
      <c r="AI41" s="47" t="s">
        <v>178</v>
      </c>
      <c r="BY41"/>
      <c r="BZ41"/>
    </row>
    <row r="42" spans="1:77" ht="16.5">
      <c r="A42" s="97">
        <v>0.495253</v>
      </c>
      <c r="B42" s="4">
        <v>-3.8359910975163007</v>
      </c>
      <c r="C42" s="11">
        <v>256.6224142888923</v>
      </c>
      <c r="D42" s="4">
        <v>0.05762262292671292</v>
      </c>
      <c r="E42" s="4">
        <f aca="true" t="shared" si="1" ref="E42:E73">SQRT(B42^2+D42^2)</f>
        <v>3.836423864342582</v>
      </c>
      <c r="F42" s="142">
        <f aca="true" t="shared" si="2" ref="F42:F73">-B42*$E$28*(1-$E$32)/$E$29/$E$33</f>
        <v>0.63933184958605</v>
      </c>
      <c r="G42" s="57">
        <f aca="true" t="shared" si="3" ref="G42:I43">C42*$E$28*(1-$E$32)/$E$29/$E$33</f>
        <v>42.77040238148205</v>
      </c>
      <c r="H42" s="59">
        <f t="shared" si="3"/>
        <v>0.009603770487785488</v>
      </c>
      <c r="I42" s="59">
        <f t="shared" si="3"/>
        <v>0.6394039773904303</v>
      </c>
      <c r="J42" s="40">
        <f aca="true" t="shared" si="4" ref="J42:J73">E42*E$28/E$29</f>
        <v>3.836423864342582</v>
      </c>
      <c r="K42" s="18">
        <f aca="true" t="shared" si="5" ref="K42:K73">E$35*E$13/120*F42^2/E$7*E$6*E$9*(E$9-1)*E$4/E$5</f>
        <v>170.98548426054091</v>
      </c>
      <c r="L42" s="18">
        <f aca="true" t="shared" si="6" ref="L42:L73">E$36*E$13/6*F42^2/E$8*E$6*E$4/E$5*(1+(G42*E$4/F42)^2/15)</f>
        <v>1104.5383914064846</v>
      </c>
      <c r="M42" s="15">
        <f aca="true" t="shared" si="7" ref="M42:M73">E$37*E$13/8*H42^2/E$8*E$6*E$5/E$4</f>
        <v>0.001120499439926512</v>
      </c>
      <c r="N42" s="18">
        <f aca="true" t="shared" si="8" ref="N42:N73">E$13*E$14*(E$11/E$10)^2*J42*(1-E$32)/E$33^2*(E$19/2/PI())^2/E$18*LN((E$17+E$18*J42)/(E$17+E$18*E$32*J42))</f>
        <v>146.783563632674</v>
      </c>
      <c r="O42" s="18">
        <f aca="true" t="shared" si="9" ref="O42:O73">(Z42+AA42+AB42+AC42+AD42)/5</f>
        <v>733.8671268883616</v>
      </c>
      <c r="P42" s="11">
        <f aca="true" t="shared" si="10" ref="P42:P73">(AE42+AF42+AG42+AH42+AI42)/5</f>
        <v>18.206295044287685</v>
      </c>
      <c r="Q42" s="82">
        <f aca="true" t="shared" si="11" ref="Q42:Q73">SUM(K42:P42)</f>
        <v>2174.381981731789</v>
      </c>
      <c r="R42" s="113">
        <f>K$32*(A43-A42)/2</f>
        <v>3.891221794552841E-06</v>
      </c>
      <c r="S42" s="62">
        <f aca="true" t="shared" si="12" ref="S42:S73">Q42*R42</f>
        <v>0.008461002556997735</v>
      </c>
      <c r="T42" s="24"/>
      <c r="U42" s="63">
        <f aca="true" t="shared" si="13" ref="U42:U73">SQRT(($B42-$C42*0.8*$E$4)^2+$D42^2)*$E$28/$E$29</f>
        <v>5.4051850446786815</v>
      </c>
      <c r="V42" s="64">
        <f aca="true" t="shared" si="14" ref="V42:V73">SQRT(($B42-$C42*0.4*$E$4)^2+$D42^2)*$E$28/$E$29</f>
        <v>4.620793792794951</v>
      </c>
      <c r="W42" s="64">
        <f aca="true" t="shared" si="15" ref="W42:W73">SQRT(($B42)^2+$D42^2)*$E$28/$E$29</f>
        <v>3.836423864342582</v>
      </c>
      <c r="X42" s="64">
        <f aca="true" t="shared" si="16" ref="X42:X73">SQRT(($B42+$C42*0.4*$E$4)^2+$D42^2)*$E$28/$E$29</f>
        <v>3.0520916993617395</v>
      </c>
      <c r="Y42" s="65">
        <f aca="true" t="shared" si="17" ref="Y42:Y73">SQRT(($B42+$C42*0.8*$E$4)^2+$D42^2)*$E$28/$E$29</f>
        <v>2.2678364797266677</v>
      </c>
      <c r="Z42" s="103">
        <f aca="true" t="shared" si="18" ref="Z42:Z73">$E$38*$E$13*$E$14*$E$16/$E$33*2/3*$E$20/PI()*($E$21*$E$22*LN((U42+$E$22)/($E$32*U42+$E$22))+$E$23*U42*(1-$E$32)+$E$24*U42^2/2*(1-$E$32^2))</f>
        <v>811.8983126429258</v>
      </c>
      <c r="AA42" s="103">
        <f aca="true" t="shared" si="19" ref="AA42:AA73">$E$38*$E$13*$E$14*$E$16/$E$33*2/3*$E$20/PI()*($E$21*$E$22*LN((V42+$E$22)/($E$32*V42+$E$22))+$E$23*V42*(1-$E$32)+$E$24*V42^2/2*(1-$E$32^2))</f>
        <v>793.6801499900974</v>
      </c>
      <c r="AB42" s="103">
        <f aca="true" t="shared" si="20" ref="AB42:AB73">$E$38*$E$13*$E$14*$E$16/$E$33*2/3*$E$20/PI()*($E$21*$E$22*LN((W42+$E$22)/($E$32*W42+$E$22))+$E$23*W42*(1-$E$32)+$E$24*W42^2/2*(1-$E$32^2))</f>
        <v>755.1183872217309</v>
      </c>
      <c r="AC42" s="103">
        <f aca="true" t="shared" si="21" ref="AC42:AC73">$E$38*$E$13*$E$14*$E$16/$E$33*2/3*$E$20/PI()*($E$21*$E$22*LN((X42+$E$22)/($E$32*X42+$E$22))+$E$23*X42*(1-$E$32)+$E$24*X42^2/2*(1-$E$32^2))</f>
        <v>695.4814430207659</v>
      </c>
      <c r="AD42" s="103">
        <f aca="true" t="shared" si="22" ref="AD42:AD73">$E$38*$E$13*$E$14*$E$16/$E$33*2/3*$E$20/PI()*($E$21*$E$22*LN((Y42+$E$22)/($E$32*Y42+$E$22))+$E$23*Y42*(1-$E$32)+$E$24*Y42^2/2*(1-$E$32^2))</f>
        <v>613.1573415662881</v>
      </c>
      <c r="AE42" s="48">
        <f aca="true" t="shared" si="23" ref="AE42:AE73">1/9/PI()*$E$20/$E$33*$E$27^2*U42*(3*U42+4*$E$26)/($E$25*$E$26*$E$13*$E$14*$E$16*16*$E$4^2*$E$5^2)</f>
        <v>32.28710630920021</v>
      </c>
      <c r="AF42" s="49">
        <f aca="true" t="shared" si="24" ref="AF42:AF73">1/9/PI()*$E$20/$E$33*$E$27^2*V42*(3*V42+4*$E$26)/($E$25*$E$26*$E$13*$E$14*$E$16*16*$E$4^2*$E$5^2)</f>
        <v>24.035940567573274</v>
      </c>
      <c r="AG42" s="49">
        <f aca="true" t="shared" si="25" ref="AG42:AG73">1/9/PI()*$E$20/$E$33*$E$27^2*W42*(3*W42+4*$E$26)/($E$25*$E$26*$E$13*$E$14*$E$16*16*$E$4^2*$E$5^2)</f>
        <v>16.995528052467996</v>
      </c>
      <c r="AH42" s="49">
        <f aca="true" t="shared" si="26" ref="AH42:AH73">1/9/PI()*$E$20/$E$33*$E$27^2*X42*(3*X42+4*$E$26)/($E$25*$E$26*$E$13*$E$14*$E$16*16*$E$4^2*$E$5^2)</f>
        <v>11.165879546124911</v>
      </c>
      <c r="AI42" s="50">
        <f aca="true" t="shared" si="27" ref="AI42:AI73">1/9/PI()*$E$20/$E$33*$E$27^2*Y42*(3*Y42+4*$E$26)/($E$25*$E$26*$E$13*$E$14*$E$16*16*$E$4^2*$E$5^2)</f>
        <v>6.547020746072024</v>
      </c>
      <c r="BY42"/>
    </row>
    <row r="43" spans="1:77" ht="16.5">
      <c r="A43" s="97">
        <v>1</v>
      </c>
      <c r="B43" s="4">
        <v>-3.8364495183480845</v>
      </c>
      <c r="C43" s="11">
        <v>258.0463849173178</v>
      </c>
      <c r="D43" s="4">
        <v>0.01048165188117075</v>
      </c>
      <c r="E43" s="4">
        <f t="shared" si="1"/>
        <v>3.8364638369023374</v>
      </c>
      <c r="F43" s="143">
        <f t="shared" si="2"/>
        <v>0.6394082530580141</v>
      </c>
      <c r="G43" s="58">
        <f t="shared" si="3"/>
        <v>43.00773081955297</v>
      </c>
      <c r="H43" s="60">
        <f t="shared" si="3"/>
        <v>0.001746941980195125</v>
      </c>
      <c r="I43" s="60">
        <f t="shared" si="3"/>
        <v>0.6394106394837229</v>
      </c>
      <c r="J43" s="41">
        <f t="shared" si="4"/>
        <v>3.8364638369023374</v>
      </c>
      <c r="K43" s="18">
        <f t="shared" si="5"/>
        <v>171.0263540068625</v>
      </c>
      <c r="L43" s="18">
        <f t="shared" si="6"/>
        <v>1105.0083930478431</v>
      </c>
      <c r="M43" s="15">
        <f t="shared" si="7"/>
        <v>3.7075333058948334E-05</v>
      </c>
      <c r="N43" s="18">
        <f t="shared" si="8"/>
        <v>146.78621016371423</v>
      </c>
      <c r="O43" s="18">
        <f t="shared" si="9"/>
        <v>733.6217946986854</v>
      </c>
      <c r="P43" s="11">
        <f t="shared" si="10"/>
        <v>18.220069976965355</v>
      </c>
      <c r="Q43" s="83">
        <f t="shared" si="11"/>
        <v>2174.6628589694037</v>
      </c>
      <c r="R43" s="113">
        <f aca="true" t="shared" si="28" ref="R43:R74">K$32*(A44-A42)/2</f>
        <v>1.1600473745634948E-05</v>
      </c>
      <c r="S43" s="62">
        <f t="shared" si="12"/>
        <v>0.025227119401082004</v>
      </c>
      <c r="T43" s="24"/>
      <c r="U43" s="54">
        <f t="shared" si="13"/>
        <v>5.414052043472744</v>
      </c>
      <c r="V43" s="55">
        <f t="shared" si="14"/>
        <v>4.625257584417258</v>
      </c>
      <c r="W43" s="55">
        <f t="shared" si="15"/>
        <v>3.8364638369023374</v>
      </c>
      <c r="X43" s="55">
        <f t="shared" si="16"/>
        <v>3.047671353407631</v>
      </c>
      <c r="Y43" s="56">
        <f t="shared" si="17"/>
        <v>2.2588814581061256</v>
      </c>
      <c r="Z43" s="103">
        <f t="shared" si="18"/>
        <v>811.9896235631237</v>
      </c>
      <c r="AA43" s="103">
        <f t="shared" si="19"/>
        <v>793.8409091022069</v>
      </c>
      <c r="AB43" s="103">
        <f t="shared" si="20"/>
        <v>755.1208808649428</v>
      </c>
      <c r="AC43" s="103">
        <f t="shared" si="21"/>
        <v>695.0832530224903</v>
      </c>
      <c r="AD43" s="103">
        <f t="shared" si="22"/>
        <v>612.0743069406634</v>
      </c>
      <c r="AE43" s="51">
        <f t="shared" si="23"/>
        <v>32.38729973423632</v>
      </c>
      <c r="AF43" s="52">
        <f t="shared" si="24"/>
        <v>24.079471108787512</v>
      </c>
      <c r="AG43" s="52">
        <f t="shared" si="25"/>
        <v>16.99585599836777</v>
      </c>
      <c r="AH43" s="52">
        <f t="shared" si="26"/>
        <v>11.13645476532222</v>
      </c>
      <c r="AI43" s="53">
        <f t="shared" si="27"/>
        <v>6.501268278112945</v>
      </c>
      <c r="BY43"/>
    </row>
    <row r="44" spans="1:77" ht="16.5">
      <c r="A44" s="97">
        <v>2</v>
      </c>
      <c r="B44" s="4">
        <v>-3.8416317012077936</v>
      </c>
      <c r="C44" s="11">
        <v>260.01997725768973</v>
      </c>
      <c r="D44" s="4">
        <v>-0.0891213456206972</v>
      </c>
      <c r="E44" s="4">
        <f t="shared" si="1"/>
        <v>3.842665317454791</v>
      </c>
      <c r="F44" s="143">
        <f t="shared" si="2"/>
        <v>0.6402719502012989</v>
      </c>
      <c r="G44" s="58">
        <f aca="true" t="shared" si="29" ref="G44:G75">C44*$E$28*(1-$E$32)/$E$29/$E$33</f>
        <v>43.33666287628162</v>
      </c>
      <c r="H44" s="60">
        <f aca="true" t="shared" si="30" ref="H44:H75">-D44*$E$28*(1-$E$32)/$E$29/$E$33</f>
        <v>0.014853557603449537</v>
      </c>
      <c r="I44" s="60">
        <f aca="true" t="shared" si="31" ref="I44:I75">E44*$E$28*(1-$E$32)/$E$29/$E$33</f>
        <v>0.6404442195757986</v>
      </c>
      <c r="J44" s="41">
        <f t="shared" si="4"/>
        <v>3.842665317454791</v>
      </c>
      <c r="K44" s="18">
        <f t="shared" si="5"/>
        <v>171.48870255358506</v>
      </c>
      <c r="L44" s="18">
        <f t="shared" si="6"/>
        <v>1108.237629374475</v>
      </c>
      <c r="M44" s="15">
        <f t="shared" si="7"/>
        <v>0.002680334941872515</v>
      </c>
      <c r="N44" s="18">
        <f t="shared" si="8"/>
        <v>147.19700985307622</v>
      </c>
      <c r="O44" s="18">
        <f t="shared" si="9"/>
        <v>733.7037570674707</v>
      </c>
      <c r="P44" s="11">
        <f t="shared" si="10"/>
        <v>18.289851550831816</v>
      </c>
      <c r="Q44" s="83">
        <f t="shared" si="11"/>
        <v>2178.919630734381</v>
      </c>
      <c r="R44" s="113">
        <f t="shared" si="28"/>
        <v>1.5418503902164214E-05</v>
      </c>
      <c r="S44" s="62">
        <f t="shared" si="12"/>
        <v>0.03359568082898026</v>
      </c>
      <c r="T44" s="24"/>
      <c r="U44" s="54">
        <f t="shared" si="13"/>
        <v>5.432020975383659</v>
      </c>
      <c r="V44" s="55">
        <f t="shared" si="14"/>
        <v>4.637317227079191</v>
      </c>
      <c r="W44" s="55">
        <f t="shared" si="15"/>
        <v>3.842665317454791</v>
      </c>
      <c r="X44" s="55">
        <f t="shared" si="16"/>
        <v>3.0481057903592372</v>
      </c>
      <c r="Y44" s="56">
        <f t="shared" si="17"/>
        <v>2.253736356879433</v>
      </c>
      <c r="Z44" s="103">
        <f t="shared" si="18"/>
        <v>812.1668482527642</v>
      </c>
      <c r="AA44" s="103">
        <f t="shared" si="19"/>
        <v>794.2719358464972</v>
      </c>
      <c r="AB44" s="103">
        <f t="shared" si="20"/>
        <v>755.5070922761763</v>
      </c>
      <c r="AC44" s="103">
        <f t="shared" si="21"/>
        <v>695.1224193146696</v>
      </c>
      <c r="AD44" s="103">
        <f t="shared" si="22"/>
        <v>611.4504896472467</v>
      </c>
      <c r="AE44" s="51">
        <f t="shared" si="23"/>
        <v>32.5908156360213</v>
      </c>
      <c r="AF44" s="52">
        <f t="shared" si="24"/>
        <v>24.197271820126012</v>
      </c>
      <c r="AG44" s="52">
        <f t="shared" si="25"/>
        <v>17.046772732812816</v>
      </c>
      <c r="AH44" s="52">
        <f t="shared" si="26"/>
        <v>11.139344964864046</v>
      </c>
      <c r="AI44" s="53">
        <f t="shared" si="27"/>
        <v>6.475052600334906</v>
      </c>
      <c r="BY44"/>
    </row>
    <row r="45" spans="1:77" ht="16.5">
      <c r="A45" s="97">
        <v>3</v>
      </c>
      <c r="B45" s="4">
        <v>-3.8456258273998944</v>
      </c>
      <c r="C45" s="11">
        <v>261.90185845443096</v>
      </c>
      <c r="D45" s="4">
        <v>-0.2082545076431792</v>
      </c>
      <c r="E45" s="4">
        <f t="shared" si="1"/>
        <v>3.851260565622485</v>
      </c>
      <c r="F45" s="143">
        <f t="shared" si="2"/>
        <v>0.6409376378999824</v>
      </c>
      <c r="G45" s="58">
        <f t="shared" si="29"/>
        <v>43.65030974240516</v>
      </c>
      <c r="H45" s="60">
        <f t="shared" si="30"/>
        <v>0.03470908460719653</v>
      </c>
      <c r="I45" s="60">
        <f t="shared" si="31"/>
        <v>0.6418767609370808</v>
      </c>
      <c r="J45" s="41">
        <f t="shared" si="4"/>
        <v>3.851260565622485</v>
      </c>
      <c r="K45" s="18">
        <f t="shared" si="5"/>
        <v>171.8454799024602</v>
      </c>
      <c r="L45" s="18">
        <f t="shared" si="6"/>
        <v>1110.7850089479734</v>
      </c>
      <c r="M45" s="15">
        <f t="shared" si="7"/>
        <v>0.014635730994292452</v>
      </c>
      <c r="N45" s="18">
        <f t="shared" si="8"/>
        <v>147.76705992209867</v>
      </c>
      <c r="O45" s="18">
        <f t="shared" si="9"/>
        <v>734.022775483317</v>
      </c>
      <c r="P45" s="11">
        <f t="shared" si="10"/>
        <v>18.378911808173836</v>
      </c>
      <c r="Q45" s="83">
        <f t="shared" si="11"/>
        <v>2182.813871795018</v>
      </c>
      <c r="R45" s="113">
        <f t="shared" si="28"/>
        <v>1.5418503902164214E-05</v>
      </c>
      <c r="S45" s="62">
        <f t="shared" si="12"/>
        <v>0.03365572419996966</v>
      </c>
      <c r="T45" s="24"/>
      <c r="U45" s="54">
        <f t="shared" si="13"/>
        <v>5.450768814495633</v>
      </c>
      <c r="V45" s="55">
        <f t="shared" si="14"/>
        <v>4.650872327527519</v>
      </c>
      <c r="W45" s="55">
        <f t="shared" si="15"/>
        <v>3.851260565622485</v>
      </c>
      <c r="X45" s="55">
        <f t="shared" si="16"/>
        <v>3.05215731592441</v>
      </c>
      <c r="Y45" s="56">
        <f t="shared" si="17"/>
        <v>2.254103462012659</v>
      </c>
      <c r="Z45" s="103">
        <f t="shared" si="18"/>
        <v>812.3406000657046</v>
      </c>
      <c r="AA45" s="103">
        <f t="shared" si="19"/>
        <v>794.7506820251955</v>
      </c>
      <c r="AB45" s="103">
        <f t="shared" si="20"/>
        <v>756.0402098165481</v>
      </c>
      <c r="AC45" s="103">
        <f t="shared" si="21"/>
        <v>695.4873484512766</v>
      </c>
      <c r="AD45" s="103">
        <f t="shared" si="22"/>
        <v>611.4950370578601</v>
      </c>
      <c r="AE45" s="51">
        <f t="shared" si="23"/>
        <v>32.80383062518107</v>
      </c>
      <c r="AF45" s="52">
        <f t="shared" si="24"/>
        <v>24.330022004438167</v>
      </c>
      <c r="AG45" s="52">
        <f t="shared" si="25"/>
        <v>17.117468413414628</v>
      </c>
      <c r="AH45" s="52">
        <f t="shared" si="26"/>
        <v>11.166316623455828</v>
      </c>
      <c r="AI45" s="53">
        <f t="shared" si="27"/>
        <v>6.476921374379488</v>
      </c>
      <c r="AJ45" s="24"/>
      <c r="BY45"/>
    </row>
    <row r="46" spans="1:77" ht="16.5">
      <c r="A46" s="97">
        <v>4</v>
      </c>
      <c r="B46" s="4">
        <v>-3.844237229501564</v>
      </c>
      <c r="C46" s="11">
        <v>262.40506421400613</v>
      </c>
      <c r="D46" s="4">
        <v>-0.3242714851092968</v>
      </c>
      <c r="E46" s="4">
        <f t="shared" si="1"/>
        <v>3.8578895620197384</v>
      </c>
      <c r="F46" s="143">
        <f t="shared" si="2"/>
        <v>0.6407062049169273</v>
      </c>
      <c r="G46" s="58">
        <f t="shared" si="29"/>
        <v>43.73417736900102</v>
      </c>
      <c r="H46" s="60">
        <f t="shared" si="30"/>
        <v>0.054045247518216134</v>
      </c>
      <c r="I46" s="60">
        <f t="shared" si="31"/>
        <v>0.6429815936699564</v>
      </c>
      <c r="J46" s="41">
        <f t="shared" si="4"/>
        <v>3.857889562019738</v>
      </c>
      <c r="K46" s="18">
        <f t="shared" si="5"/>
        <v>171.721400649245</v>
      </c>
      <c r="L46" s="18">
        <f t="shared" si="6"/>
        <v>1110.0729881625107</v>
      </c>
      <c r="M46" s="15">
        <f t="shared" si="7"/>
        <v>0.03548486185170101</v>
      </c>
      <c r="N46" s="18">
        <f t="shared" si="8"/>
        <v>148.20724552623247</v>
      </c>
      <c r="O46" s="18">
        <f t="shared" si="9"/>
        <v>734.5184091530699</v>
      </c>
      <c r="P46" s="11">
        <f t="shared" si="10"/>
        <v>18.43891720863093</v>
      </c>
      <c r="Q46" s="83">
        <f t="shared" si="11"/>
        <v>2182.9944455615405</v>
      </c>
      <c r="R46" s="113">
        <f t="shared" si="28"/>
        <v>1.5418503902164214E-05</v>
      </c>
      <c r="S46" s="62">
        <f t="shared" si="12"/>
        <v>0.033658508377293415</v>
      </c>
      <c r="T46" s="24"/>
      <c r="U46" s="54">
        <f t="shared" si="13"/>
        <v>5.458117969041801</v>
      </c>
      <c r="V46" s="55">
        <f t="shared" si="14"/>
        <v>4.657658815793902</v>
      </c>
      <c r="W46" s="55">
        <f t="shared" si="15"/>
        <v>3.857889562019738</v>
      </c>
      <c r="X46" s="55">
        <f t="shared" si="16"/>
        <v>3.059351311826017</v>
      </c>
      <c r="Y46" s="56">
        <f t="shared" si="17"/>
        <v>2.2633473824481354</v>
      </c>
      <c r="Z46" s="103">
        <f t="shared" si="18"/>
        <v>812.4056035310376</v>
      </c>
      <c r="AA46" s="103">
        <f t="shared" si="19"/>
        <v>794.9880932960957</v>
      </c>
      <c r="AB46" s="103">
        <f t="shared" si="20"/>
        <v>756.449649011881</v>
      </c>
      <c r="AC46" s="103">
        <f t="shared" si="21"/>
        <v>696.1338461459567</v>
      </c>
      <c r="AD46" s="103">
        <f t="shared" si="22"/>
        <v>612.6148537803789</v>
      </c>
      <c r="AE46" s="51">
        <f t="shared" si="23"/>
        <v>32.88752119900973</v>
      </c>
      <c r="AF46" s="52">
        <f t="shared" si="24"/>
        <v>24.39662043882638</v>
      </c>
      <c r="AG46" s="52">
        <f t="shared" si="25"/>
        <v>17.172091011477043</v>
      </c>
      <c r="AH46" s="52">
        <f t="shared" si="26"/>
        <v>11.21428780141285</v>
      </c>
      <c r="AI46" s="53">
        <f t="shared" si="27"/>
        <v>6.524065592428623</v>
      </c>
      <c r="AJ46" s="24"/>
      <c r="BY46"/>
    </row>
    <row r="47" spans="1:77" ht="16.5">
      <c r="A47" s="97">
        <v>5</v>
      </c>
      <c r="B47" s="4">
        <v>-3.841477128413164</v>
      </c>
      <c r="C47" s="11">
        <v>262.79941011820955</v>
      </c>
      <c r="D47" s="4">
        <v>-0.4408452061690129</v>
      </c>
      <c r="E47" s="4">
        <f t="shared" si="1"/>
        <v>3.8666899311845073</v>
      </c>
      <c r="F47" s="143">
        <f t="shared" si="2"/>
        <v>0.6402461880688607</v>
      </c>
      <c r="G47" s="58">
        <f t="shared" si="29"/>
        <v>43.79990168636825</v>
      </c>
      <c r="H47" s="60">
        <f t="shared" si="30"/>
        <v>0.07347420102816882</v>
      </c>
      <c r="I47" s="60">
        <f t="shared" si="31"/>
        <v>0.6444483218640846</v>
      </c>
      <c r="J47" s="41">
        <f t="shared" si="4"/>
        <v>3.8666899311845078</v>
      </c>
      <c r="K47" s="18">
        <f t="shared" si="5"/>
        <v>171.47490271186055</v>
      </c>
      <c r="L47" s="18">
        <f t="shared" si="6"/>
        <v>1108.567413002118</v>
      </c>
      <c r="M47" s="15">
        <f t="shared" si="7"/>
        <v>0.06558399121185626</v>
      </c>
      <c r="N47" s="18">
        <f t="shared" si="8"/>
        <v>148.79234279209012</v>
      </c>
      <c r="O47" s="18">
        <f t="shared" si="9"/>
        <v>735.236867956347</v>
      </c>
      <c r="P47" s="11">
        <f t="shared" si="10"/>
        <v>18.516133319330667</v>
      </c>
      <c r="Q47" s="83">
        <f t="shared" si="11"/>
        <v>2182.653243772958</v>
      </c>
      <c r="R47" s="113">
        <f t="shared" si="28"/>
        <v>1.5418503902164214E-05</v>
      </c>
      <c r="S47" s="62">
        <f t="shared" si="12"/>
        <v>0.033653247556184734</v>
      </c>
      <c r="T47" s="24"/>
      <c r="U47" s="54">
        <f t="shared" si="13"/>
        <v>5.4659343999626655</v>
      </c>
      <c r="V47" s="55">
        <f t="shared" si="14"/>
        <v>4.66567610407649</v>
      </c>
      <c r="W47" s="55">
        <f t="shared" si="15"/>
        <v>3.8666899311845078</v>
      </c>
      <c r="X47" s="55">
        <f t="shared" si="16"/>
        <v>3.0699692851908176</v>
      </c>
      <c r="Y47" s="56">
        <f t="shared" si="17"/>
        <v>2.277892594576071</v>
      </c>
      <c r="Z47" s="103">
        <f t="shared" si="18"/>
        <v>812.4728199203624</v>
      </c>
      <c r="AA47" s="103">
        <f t="shared" si="19"/>
        <v>795.2666040491664</v>
      </c>
      <c r="AB47" s="103">
        <f t="shared" si="20"/>
        <v>756.9908867481988</v>
      </c>
      <c r="AC47" s="103">
        <f t="shared" si="21"/>
        <v>697.0845869487622</v>
      </c>
      <c r="AD47" s="103">
        <f t="shared" si="22"/>
        <v>614.3694421152453</v>
      </c>
      <c r="AE47" s="51">
        <f t="shared" si="23"/>
        <v>32.97664963244191</v>
      </c>
      <c r="AF47" s="52">
        <f t="shared" si="24"/>
        <v>24.47541395074682</v>
      </c>
      <c r="AG47" s="52">
        <f t="shared" si="25"/>
        <v>17.244739193826327</v>
      </c>
      <c r="AH47" s="52">
        <f t="shared" si="26"/>
        <v>11.285276888059315</v>
      </c>
      <c r="AI47" s="53">
        <f t="shared" si="27"/>
        <v>6.598586931578967</v>
      </c>
      <c r="AJ47" s="24"/>
      <c r="BY47"/>
    </row>
    <row r="48" spans="1:77" ht="16.5">
      <c r="A48" s="97">
        <v>6</v>
      </c>
      <c r="B48" s="4">
        <v>-3.8374092232903063</v>
      </c>
      <c r="C48" s="11">
        <v>263.02394996787183</v>
      </c>
      <c r="D48" s="4">
        <v>-0.5566166309602648</v>
      </c>
      <c r="E48" s="4">
        <f t="shared" si="1"/>
        <v>3.8775677454887965</v>
      </c>
      <c r="F48" s="143">
        <f t="shared" si="2"/>
        <v>0.6395682038817178</v>
      </c>
      <c r="G48" s="58">
        <f t="shared" si="29"/>
        <v>43.8373249946453</v>
      </c>
      <c r="H48" s="60">
        <f t="shared" si="30"/>
        <v>0.09276943849337747</v>
      </c>
      <c r="I48" s="60">
        <f t="shared" si="31"/>
        <v>0.6462612909147994</v>
      </c>
      <c r="J48" s="41">
        <f t="shared" si="4"/>
        <v>3.8775677454887965</v>
      </c>
      <c r="K48" s="18">
        <f t="shared" si="5"/>
        <v>171.11193071831718</v>
      </c>
      <c r="L48" s="18">
        <f t="shared" si="6"/>
        <v>1106.2967429628875</v>
      </c>
      <c r="M48" s="15">
        <f t="shared" si="7"/>
        <v>0.10455335040749525</v>
      </c>
      <c r="N48" s="18">
        <f t="shared" si="8"/>
        <v>149.51670241343942</v>
      </c>
      <c r="O48" s="18">
        <f t="shared" si="9"/>
        <v>736.1737514189961</v>
      </c>
      <c r="P48" s="11">
        <f t="shared" si="10"/>
        <v>18.609278424682888</v>
      </c>
      <c r="Q48" s="83">
        <f t="shared" si="11"/>
        <v>2181.812959288731</v>
      </c>
      <c r="R48" s="113">
        <f t="shared" si="28"/>
        <v>1.5418503902164214E-05</v>
      </c>
      <c r="S48" s="62">
        <f t="shared" si="12"/>
        <v>0.033640291626585744</v>
      </c>
      <c r="T48" s="24"/>
      <c r="U48" s="54">
        <f t="shared" si="13"/>
        <v>5.473806406332109</v>
      </c>
      <c r="V48" s="55">
        <f t="shared" si="14"/>
        <v>4.674677467803848</v>
      </c>
      <c r="W48" s="55">
        <f t="shared" si="15"/>
        <v>3.8775677454887965</v>
      </c>
      <c r="X48" s="55">
        <f t="shared" si="16"/>
        <v>3.0840433123723563</v>
      </c>
      <c r="Y48" s="56">
        <f t="shared" si="17"/>
        <v>2.297821582106355</v>
      </c>
      <c r="Z48" s="103">
        <f t="shared" si="18"/>
        <v>812.5385140104519</v>
      </c>
      <c r="AA48" s="103">
        <f t="shared" si="19"/>
        <v>795.5767743617752</v>
      </c>
      <c r="AB48" s="103">
        <f t="shared" si="20"/>
        <v>757.6562416469312</v>
      </c>
      <c r="AC48" s="103">
        <f t="shared" si="21"/>
        <v>698.3384414804507</v>
      </c>
      <c r="AD48" s="103">
        <f t="shared" si="22"/>
        <v>616.7587855953717</v>
      </c>
      <c r="AE48" s="51">
        <f t="shared" si="23"/>
        <v>33.066533272311524</v>
      </c>
      <c r="AF48" s="52">
        <f t="shared" si="24"/>
        <v>24.564029613483022</v>
      </c>
      <c r="AG48" s="52">
        <f t="shared" si="25"/>
        <v>17.3347475370673</v>
      </c>
      <c r="AH48" s="52">
        <f t="shared" si="26"/>
        <v>11.379714155860155</v>
      </c>
      <c r="AI48" s="53">
        <f t="shared" si="27"/>
        <v>6.701367544692428</v>
      </c>
      <c r="AJ48" s="24"/>
      <c r="BY48"/>
    </row>
    <row r="49" spans="1:77" ht="16.5">
      <c r="A49" s="97">
        <v>7</v>
      </c>
      <c r="B49" s="4">
        <v>-3.827946808643466</v>
      </c>
      <c r="C49" s="11">
        <v>263.4406226881713</v>
      </c>
      <c r="D49" s="4">
        <v>-0.6735421101740392</v>
      </c>
      <c r="E49" s="4">
        <f t="shared" si="1"/>
        <v>3.8867513097677593</v>
      </c>
      <c r="F49" s="143">
        <f t="shared" si="2"/>
        <v>0.6379911347739109</v>
      </c>
      <c r="G49" s="58">
        <f t="shared" si="29"/>
        <v>43.906770448028546</v>
      </c>
      <c r="H49" s="60">
        <f t="shared" si="30"/>
        <v>0.11225701836233987</v>
      </c>
      <c r="I49" s="60">
        <f t="shared" si="31"/>
        <v>0.6477918849612931</v>
      </c>
      <c r="J49" s="41">
        <f t="shared" si="4"/>
        <v>3.886751309767759</v>
      </c>
      <c r="K49" s="18">
        <f t="shared" si="5"/>
        <v>170.26910385787252</v>
      </c>
      <c r="L49" s="18">
        <f t="shared" si="6"/>
        <v>1101.0084714617512</v>
      </c>
      <c r="M49" s="15">
        <f t="shared" si="7"/>
        <v>0.15309291911169792</v>
      </c>
      <c r="N49" s="18">
        <f t="shared" si="8"/>
        <v>150.12922227172322</v>
      </c>
      <c r="O49" s="18">
        <f t="shared" si="9"/>
        <v>737.0377640129935</v>
      </c>
      <c r="P49" s="11">
        <f t="shared" si="10"/>
        <v>18.690679274087934</v>
      </c>
      <c r="Q49" s="83">
        <f t="shared" si="11"/>
        <v>2177.28833379754</v>
      </c>
      <c r="R49" s="113">
        <f t="shared" si="28"/>
        <v>1.5418503902164214E-05</v>
      </c>
      <c r="S49" s="62">
        <f t="shared" si="12"/>
        <v>0.03357052867079399</v>
      </c>
      <c r="T49" s="24"/>
      <c r="U49" s="54">
        <f t="shared" si="13"/>
        <v>5.480066649133867</v>
      </c>
      <c r="V49" s="55">
        <f t="shared" si="14"/>
        <v>4.681933222977919</v>
      </c>
      <c r="W49" s="55">
        <f t="shared" si="15"/>
        <v>3.886751309767759</v>
      </c>
      <c r="X49" s="55">
        <f t="shared" si="16"/>
        <v>3.0967953754841893</v>
      </c>
      <c r="Y49" s="56">
        <f t="shared" si="17"/>
        <v>2.3174158593875647</v>
      </c>
      <c r="Z49" s="103">
        <f t="shared" si="18"/>
        <v>812.5893247658904</v>
      </c>
      <c r="AA49" s="103">
        <f t="shared" si="19"/>
        <v>795.8248496649207</v>
      </c>
      <c r="AB49" s="103">
        <f t="shared" si="20"/>
        <v>758.2148265147591</v>
      </c>
      <c r="AC49" s="103">
        <f t="shared" si="21"/>
        <v>699.468287239491</v>
      </c>
      <c r="AD49" s="103">
        <f t="shared" si="22"/>
        <v>619.0915318799061</v>
      </c>
      <c r="AE49" s="51">
        <f t="shared" si="23"/>
        <v>33.13810061264129</v>
      </c>
      <c r="AF49" s="52">
        <f t="shared" si="24"/>
        <v>24.63557634010755</v>
      </c>
      <c r="AG49" s="52">
        <f t="shared" si="25"/>
        <v>17.41091807533465</v>
      </c>
      <c r="AH49" s="52">
        <f t="shared" si="26"/>
        <v>11.465617532396102</v>
      </c>
      <c r="AI49" s="53">
        <f t="shared" si="27"/>
        <v>6.803183809960069</v>
      </c>
      <c r="AJ49" s="24"/>
      <c r="BY49"/>
    </row>
    <row r="50" spans="1:77" ht="16.5">
      <c r="A50" s="97">
        <v>8</v>
      </c>
      <c r="B50" s="4">
        <v>-3.8174728561789877</v>
      </c>
      <c r="C50" s="11">
        <v>263.5098129939308</v>
      </c>
      <c r="D50" s="4">
        <v>-0.7895289235367711</v>
      </c>
      <c r="E50" s="4">
        <f t="shared" si="1"/>
        <v>3.8982630656183903</v>
      </c>
      <c r="F50" s="143">
        <f t="shared" si="2"/>
        <v>0.6362454760298313</v>
      </c>
      <c r="G50" s="58">
        <f t="shared" si="29"/>
        <v>43.91830216565513</v>
      </c>
      <c r="H50" s="60">
        <f t="shared" si="30"/>
        <v>0.13158815392279516</v>
      </c>
      <c r="I50" s="60">
        <f t="shared" si="31"/>
        <v>0.6497105109363983</v>
      </c>
      <c r="J50" s="41">
        <f t="shared" si="4"/>
        <v>3.8982630656183903</v>
      </c>
      <c r="K50" s="18">
        <f t="shared" si="5"/>
        <v>169.33860468948225</v>
      </c>
      <c r="L50" s="18">
        <f t="shared" si="6"/>
        <v>1095.1110129981607</v>
      </c>
      <c r="M50" s="15">
        <f t="shared" si="7"/>
        <v>0.21035928536388498</v>
      </c>
      <c r="N50" s="18">
        <f t="shared" si="8"/>
        <v>150.89829270587163</v>
      </c>
      <c r="O50" s="18">
        <f t="shared" si="9"/>
        <v>738.1538253177958</v>
      </c>
      <c r="P50" s="11">
        <f t="shared" si="10"/>
        <v>18.78843527257907</v>
      </c>
      <c r="Q50" s="83">
        <f t="shared" si="11"/>
        <v>2172.5005302692534</v>
      </c>
      <c r="R50" s="113">
        <f t="shared" si="28"/>
        <v>1.5418503902164214E-05</v>
      </c>
      <c r="S50" s="62">
        <f t="shared" si="12"/>
        <v>0.033496707903410305</v>
      </c>
      <c r="T50" s="24"/>
      <c r="U50" s="54">
        <f t="shared" si="13"/>
        <v>5.485581455772926</v>
      </c>
      <c r="V50" s="55">
        <f t="shared" si="14"/>
        <v>4.689904511756735</v>
      </c>
      <c r="W50" s="55">
        <f t="shared" si="15"/>
        <v>3.8982630656183903</v>
      </c>
      <c r="X50" s="55">
        <f t="shared" si="16"/>
        <v>3.1137366147483903</v>
      </c>
      <c r="Y50" s="56">
        <f t="shared" si="17"/>
        <v>2.343481739032117</v>
      </c>
      <c r="Z50" s="103">
        <f t="shared" si="18"/>
        <v>812.6330337614828</v>
      </c>
      <c r="AA50" s="103">
        <f t="shared" si="19"/>
        <v>796.095388660919</v>
      </c>
      <c r="AB50" s="103">
        <f t="shared" si="20"/>
        <v>758.9109653681048</v>
      </c>
      <c r="AC50" s="103">
        <f t="shared" si="21"/>
        <v>700.9601459075947</v>
      </c>
      <c r="AD50" s="103">
        <f t="shared" si="22"/>
        <v>622.169592890878</v>
      </c>
      <c r="AE50" s="51">
        <f t="shared" si="23"/>
        <v>33.201209981385176</v>
      </c>
      <c r="AF50" s="52">
        <f t="shared" si="24"/>
        <v>24.71429812947528</v>
      </c>
      <c r="AG50" s="52">
        <f t="shared" si="25"/>
        <v>17.506633530674403</v>
      </c>
      <c r="AH50" s="52">
        <f t="shared" si="26"/>
        <v>11.580235880874039</v>
      </c>
      <c r="AI50" s="53">
        <f t="shared" si="27"/>
        <v>6.939798840486431</v>
      </c>
      <c r="AJ50" s="24"/>
      <c r="BY50"/>
    </row>
    <row r="51" spans="1:77" ht="16.5">
      <c r="A51" s="97">
        <v>9</v>
      </c>
      <c r="B51" s="4">
        <v>-3.806029667621589</v>
      </c>
      <c r="C51" s="11">
        <v>263.26387622700736</v>
      </c>
      <c r="D51" s="4">
        <v>-0.904780138737695</v>
      </c>
      <c r="E51" s="4">
        <f t="shared" si="1"/>
        <v>3.9120952097654658</v>
      </c>
      <c r="F51" s="143">
        <f t="shared" si="2"/>
        <v>0.6343382779369314</v>
      </c>
      <c r="G51" s="58">
        <f t="shared" si="29"/>
        <v>43.87731270450122</v>
      </c>
      <c r="H51" s="60">
        <f t="shared" si="30"/>
        <v>0.15079668978961586</v>
      </c>
      <c r="I51" s="60">
        <f t="shared" si="31"/>
        <v>0.6520158682942443</v>
      </c>
      <c r="J51" s="41">
        <f t="shared" si="4"/>
        <v>3.9120952097654658</v>
      </c>
      <c r="K51" s="18">
        <f t="shared" si="5"/>
        <v>168.32491351805302</v>
      </c>
      <c r="L51" s="18">
        <f t="shared" si="6"/>
        <v>1088.637665648131</v>
      </c>
      <c r="M51" s="15">
        <f t="shared" si="7"/>
        <v>0.2762559972423166</v>
      </c>
      <c r="N51" s="18">
        <f t="shared" si="8"/>
        <v>151.82424121046128</v>
      </c>
      <c r="O51" s="18">
        <f t="shared" si="9"/>
        <v>739.5036762482313</v>
      </c>
      <c r="P51" s="11">
        <f t="shared" si="10"/>
        <v>18.902920998491215</v>
      </c>
      <c r="Q51" s="83">
        <f t="shared" si="11"/>
        <v>2167.4696736206097</v>
      </c>
      <c r="R51" s="113">
        <f t="shared" si="28"/>
        <v>1.5418503902164214E-05</v>
      </c>
      <c r="S51" s="62">
        <f t="shared" si="12"/>
        <v>0.033419139620541966</v>
      </c>
      <c r="T51" s="24"/>
      <c r="U51" s="54">
        <f t="shared" si="13"/>
        <v>5.4905810926414675</v>
      </c>
      <c r="V51" s="55">
        <f t="shared" si="14"/>
        <v>4.6987094281754525</v>
      </c>
      <c r="W51" s="55">
        <f t="shared" si="15"/>
        <v>3.9120952097654658</v>
      </c>
      <c r="X51" s="55">
        <f t="shared" si="16"/>
        <v>3.1346988139862884</v>
      </c>
      <c r="Y51" s="56">
        <f t="shared" si="17"/>
        <v>2.3755869722736525</v>
      </c>
      <c r="Z51" s="103">
        <f t="shared" si="18"/>
        <v>812.671808519103</v>
      </c>
      <c r="AA51" s="103">
        <f t="shared" si="19"/>
        <v>796.3917863404158</v>
      </c>
      <c r="AB51" s="103">
        <f t="shared" si="20"/>
        <v>759.7414570309866</v>
      </c>
      <c r="AC51" s="103">
        <f t="shared" si="21"/>
        <v>702.791666770682</v>
      </c>
      <c r="AD51" s="103">
        <f t="shared" si="22"/>
        <v>625.9216625799687</v>
      </c>
      <c r="AE51" s="51">
        <f t="shared" si="23"/>
        <v>33.25847565710358</v>
      </c>
      <c r="AF51" s="52">
        <f t="shared" si="24"/>
        <v>24.80139786436172</v>
      </c>
      <c r="AG51" s="52">
        <f t="shared" si="25"/>
        <v>17.621986922194807</v>
      </c>
      <c r="AH51" s="52">
        <f t="shared" si="26"/>
        <v>11.722840253260676</v>
      </c>
      <c r="AI51" s="53">
        <f t="shared" si="27"/>
        <v>7.109904295535283</v>
      </c>
      <c r="AJ51" s="24"/>
      <c r="BY51"/>
    </row>
    <row r="52" spans="1:77" ht="16.5">
      <c r="A52" s="97">
        <v>10</v>
      </c>
      <c r="B52" s="4">
        <v>-3.7923207038698337</v>
      </c>
      <c r="C52" s="11">
        <v>263.63285404905287</v>
      </c>
      <c r="D52" s="4">
        <v>-1.0199893931805668</v>
      </c>
      <c r="E52" s="4">
        <f t="shared" si="1"/>
        <v>3.9270949419641807</v>
      </c>
      <c r="F52" s="143">
        <f t="shared" si="2"/>
        <v>0.6320534506449722</v>
      </c>
      <c r="G52" s="58">
        <f t="shared" si="29"/>
        <v>43.938809008175475</v>
      </c>
      <c r="H52" s="60">
        <f t="shared" si="30"/>
        <v>0.1699982321967611</v>
      </c>
      <c r="I52" s="60">
        <f t="shared" si="31"/>
        <v>0.6545158236606967</v>
      </c>
      <c r="J52" s="41">
        <f t="shared" si="4"/>
        <v>3.9270949419641803</v>
      </c>
      <c r="K52" s="18">
        <f t="shared" si="5"/>
        <v>167.1145160535385</v>
      </c>
      <c r="L52" s="18">
        <f t="shared" si="6"/>
        <v>1081.0084458103474</v>
      </c>
      <c r="M52" s="15">
        <f t="shared" si="7"/>
        <v>0.35108874620782765</v>
      </c>
      <c r="N52" s="18">
        <f t="shared" si="8"/>
        <v>152.8306373407233</v>
      </c>
      <c r="O52" s="18">
        <f t="shared" si="9"/>
        <v>740.8705011483582</v>
      </c>
      <c r="P52" s="11">
        <f t="shared" si="10"/>
        <v>19.0337216430109</v>
      </c>
      <c r="Q52" s="83">
        <f t="shared" si="11"/>
        <v>2161.208910742186</v>
      </c>
      <c r="R52" s="113">
        <f t="shared" si="28"/>
        <v>1.5418503902164214E-05</v>
      </c>
      <c r="S52" s="62">
        <f t="shared" si="12"/>
        <v>0.033322608023670465</v>
      </c>
      <c r="T52" s="24"/>
      <c r="U52" s="54">
        <f t="shared" si="13"/>
        <v>5.499483004695754</v>
      </c>
      <c r="V52" s="55">
        <f t="shared" si="14"/>
        <v>4.709964209716058</v>
      </c>
      <c r="W52" s="55">
        <f t="shared" si="15"/>
        <v>3.9270949419641803</v>
      </c>
      <c r="X52" s="55">
        <f t="shared" si="16"/>
        <v>3.155827751655776</v>
      </c>
      <c r="Y52" s="56">
        <f t="shared" si="17"/>
        <v>2.4073398600045035</v>
      </c>
      <c r="Z52" s="103">
        <f t="shared" si="18"/>
        <v>812.738844013304</v>
      </c>
      <c r="AA52" s="103">
        <f t="shared" si="19"/>
        <v>796.7669341176767</v>
      </c>
      <c r="AB52" s="103">
        <f t="shared" si="20"/>
        <v>760.6346973877847</v>
      </c>
      <c r="AC52" s="103">
        <f t="shared" si="21"/>
        <v>704.6216453435011</v>
      </c>
      <c r="AD52" s="103">
        <f t="shared" si="22"/>
        <v>629.5903848795244</v>
      </c>
      <c r="AE52" s="51">
        <f t="shared" si="23"/>
        <v>33.360559607005456</v>
      </c>
      <c r="AF52" s="52">
        <f t="shared" si="24"/>
        <v>24.912954188124857</v>
      </c>
      <c r="AG52" s="52">
        <f t="shared" si="25"/>
        <v>17.747502888475758</v>
      </c>
      <c r="AH52" s="52">
        <f t="shared" si="26"/>
        <v>11.867453850223722</v>
      </c>
      <c r="AI52" s="53">
        <f t="shared" si="27"/>
        <v>7.280137681224703</v>
      </c>
      <c r="AJ52" s="24"/>
      <c r="BY52"/>
    </row>
    <row r="53" spans="1:77" ht="16.5">
      <c r="A53" s="97">
        <v>11</v>
      </c>
      <c r="B53" s="4">
        <v>-3.769580488002884</v>
      </c>
      <c r="C53" s="11">
        <v>263.62759907671614</v>
      </c>
      <c r="D53" s="4">
        <v>-1.136715268302774</v>
      </c>
      <c r="E53" s="4">
        <f t="shared" si="1"/>
        <v>3.9372399795700423</v>
      </c>
      <c r="F53" s="143">
        <f t="shared" si="2"/>
        <v>0.6282634146671473</v>
      </c>
      <c r="G53" s="58">
        <f t="shared" si="29"/>
        <v>43.93793317945269</v>
      </c>
      <c r="H53" s="60">
        <f t="shared" si="30"/>
        <v>0.189452544717129</v>
      </c>
      <c r="I53" s="60">
        <f t="shared" si="31"/>
        <v>0.6562066632616737</v>
      </c>
      <c r="J53" s="41">
        <f t="shared" si="4"/>
        <v>3.9372399795700423</v>
      </c>
      <c r="K53" s="18">
        <f t="shared" si="5"/>
        <v>165.11635889681978</v>
      </c>
      <c r="L53" s="18">
        <f t="shared" si="6"/>
        <v>1068.3209378345464</v>
      </c>
      <c r="M53" s="15">
        <f t="shared" si="7"/>
        <v>0.4360426642775503</v>
      </c>
      <c r="N53" s="18">
        <f t="shared" si="8"/>
        <v>153.51265689073156</v>
      </c>
      <c r="O53" s="18">
        <f t="shared" si="9"/>
        <v>742.0600473476205</v>
      </c>
      <c r="P53" s="11">
        <f t="shared" si="10"/>
        <v>19.120724591689065</v>
      </c>
      <c r="Q53" s="83">
        <f t="shared" si="11"/>
        <v>2148.5667682256844</v>
      </c>
      <c r="R53" s="113">
        <f t="shared" si="28"/>
        <v>1.5418503902164214E-05</v>
      </c>
      <c r="S53" s="62">
        <f t="shared" si="12"/>
        <v>0.03312768509994807</v>
      </c>
      <c r="T53" s="24"/>
      <c r="U53" s="54">
        <f t="shared" si="13"/>
        <v>5.500040784243102</v>
      </c>
      <c r="V53" s="55">
        <f t="shared" si="14"/>
        <v>4.7145252558584385</v>
      </c>
      <c r="W53" s="55">
        <f t="shared" si="15"/>
        <v>3.9372399795700423</v>
      </c>
      <c r="X53" s="55">
        <f t="shared" si="16"/>
        <v>3.174236827038962</v>
      </c>
      <c r="Y53" s="56">
        <f t="shared" si="17"/>
        <v>2.4389568918584996</v>
      </c>
      <c r="Z53" s="103">
        <f t="shared" si="18"/>
        <v>812.7429589357936</v>
      </c>
      <c r="AA53" s="103">
        <f t="shared" si="19"/>
        <v>796.9177762501142</v>
      </c>
      <c r="AB53" s="103">
        <f t="shared" si="20"/>
        <v>761.2345038810804</v>
      </c>
      <c r="AC53" s="103">
        <f t="shared" si="21"/>
        <v>706.2029017604169</v>
      </c>
      <c r="AD53" s="103">
        <f t="shared" si="22"/>
        <v>633.2020959106975</v>
      </c>
      <c r="AE53" s="51">
        <f t="shared" si="23"/>
        <v>33.366961214586986</v>
      </c>
      <c r="AF53" s="52">
        <f t="shared" si="24"/>
        <v>24.95823381008084</v>
      </c>
      <c r="AG53" s="52">
        <f t="shared" si="25"/>
        <v>17.83264630729373</v>
      </c>
      <c r="AH53" s="52">
        <f t="shared" si="26"/>
        <v>11.994167841048471</v>
      </c>
      <c r="AI53" s="53">
        <f t="shared" si="27"/>
        <v>7.451613785435308</v>
      </c>
      <c r="AJ53" s="24"/>
      <c r="BY53"/>
    </row>
    <row r="54" spans="1:77" ht="16.5">
      <c r="A54" s="97">
        <v>12</v>
      </c>
      <c r="B54" s="4">
        <v>-3.750797288381806</v>
      </c>
      <c r="C54" s="11">
        <v>263.1917600681051</v>
      </c>
      <c r="D54" s="4">
        <v>-1.2518761911161882</v>
      </c>
      <c r="E54" s="4">
        <f t="shared" si="1"/>
        <v>3.9541970482533975</v>
      </c>
      <c r="F54" s="143">
        <f t="shared" si="2"/>
        <v>0.6251328813969678</v>
      </c>
      <c r="G54" s="58">
        <f t="shared" si="29"/>
        <v>43.86529334468418</v>
      </c>
      <c r="H54" s="60">
        <f t="shared" si="30"/>
        <v>0.20864603185269803</v>
      </c>
      <c r="I54" s="60">
        <f t="shared" si="31"/>
        <v>0.6590328413755663</v>
      </c>
      <c r="J54" s="41">
        <f t="shared" si="4"/>
        <v>3.954197048253397</v>
      </c>
      <c r="K54" s="18">
        <f t="shared" si="5"/>
        <v>163.47496319088793</v>
      </c>
      <c r="L54" s="18">
        <f t="shared" si="6"/>
        <v>1057.8334248607116</v>
      </c>
      <c r="M54" s="15">
        <f t="shared" si="7"/>
        <v>0.5288692996434582</v>
      </c>
      <c r="N54" s="18">
        <f t="shared" si="8"/>
        <v>154.65504574604824</v>
      </c>
      <c r="O54" s="18">
        <f t="shared" si="9"/>
        <v>743.7304207102425</v>
      </c>
      <c r="P54" s="11">
        <f t="shared" si="10"/>
        <v>19.261199261859012</v>
      </c>
      <c r="Q54" s="83">
        <f t="shared" si="11"/>
        <v>2139.483923069393</v>
      </c>
      <c r="R54" s="113">
        <f t="shared" si="28"/>
        <v>1.5418503902164214E-05</v>
      </c>
      <c r="S54" s="62">
        <f t="shared" si="12"/>
        <v>0.03298764121646303</v>
      </c>
      <c r="T54" s="24"/>
      <c r="U54" s="54">
        <f t="shared" si="13"/>
        <v>5.504102813390827</v>
      </c>
      <c r="V54" s="55">
        <f t="shared" si="14"/>
        <v>4.724209060907558</v>
      </c>
      <c r="W54" s="55">
        <f t="shared" si="15"/>
        <v>3.954197048253397</v>
      </c>
      <c r="X54" s="55">
        <f t="shared" si="16"/>
        <v>3.2012055410643705</v>
      </c>
      <c r="Y54" s="56">
        <f t="shared" si="17"/>
        <v>2.480781955419927</v>
      </c>
      <c r="Z54" s="103">
        <f t="shared" si="18"/>
        <v>812.7726220994277</v>
      </c>
      <c r="AA54" s="103">
        <f t="shared" si="19"/>
        <v>797.2357661009215</v>
      </c>
      <c r="AB54" s="103">
        <f t="shared" si="20"/>
        <v>762.2292556019033</v>
      </c>
      <c r="AC54" s="103">
        <f t="shared" si="21"/>
        <v>708.4973300679699</v>
      </c>
      <c r="AD54" s="103">
        <f t="shared" si="22"/>
        <v>637.91712968099</v>
      </c>
      <c r="AE54" s="51">
        <f t="shared" si="23"/>
        <v>33.41359937853297</v>
      </c>
      <c r="AF54" s="52">
        <f t="shared" si="24"/>
        <v>25.054505144030603</v>
      </c>
      <c r="AG54" s="52">
        <f t="shared" si="25"/>
        <v>17.97541261385214</v>
      </c>
      <c r="AH54" s="52">
        <f t="shared" si="26"/>
        <v>12.181003764890855</v>
      </c>
      <c r="AI54" s="53">
        <f t="shared" si="27"/>
        <v>7.681475407988467</v>
      </c>
      <c r="AJ54" s="24"/>
      <c r="BY54"/>
    </row>
    <row r="55" spans="1:77" ht="16.5">
      <c r="A55" s="97">
        <v>13</v>
      </c>
      <c r="B55" s="4">
        <v>-3.7288150133807854</v>
      </c>
      <c r="C55" s="11">
        <v>263.6190204189696</v>
      </c>
      <c r="D55" s="4">
        <v>-1.366276042544246</v>
      </c>
      <c r="E55" s="4">
        <f t="shared" si="1"/>
        <v>3.9712430835248944</v>
      </c>
      <c r="F55" s="143">
        <f t="shared" si="2"/>
        <v>0.6214691688967976</v>
      </c>
      <c r="G55" s="58">
        <f t="shared" si="29"/>
        <v>43.93650340316161</v>
      </c>
      <c r="H55" s="60">
        <f t="shared" si="30"/>
        <v>0.22771267375737428</v>
      </c>
      <c r="I55" s="60">
        <f t="shared" si="31"/>
        <v>0.661873847254149</v>
      </c>
      <c r="J55" s="41">
        <f t="shared" si="4"/>
        <v>3.9712430835248944</v>
      </c>
      <c r="K55" s="18">
        <f t="shared" si="5"/>
        <v>161.56442472767657</v>
      </c>
      <c r="L55" s="18">
        <f t="shared" si="6"/>
        <v>1045.7676756455548</v>
      </c>
      <c r="M55" s="15">
        <f t="shared" si="7"/>
        <v>0.6299448124259034</v>
      </c>
      <c r="N55" s="18">
        <f t="shared" si="8"/>
        <v>155.8064683093592</v>
      </c>
      <c r="O55" s="18">
        <f t="shared" si="9"/>
        <v>745.3086901306349</v>
      </c>
      <c r="P55" s="11">
        <f t="shared" si="10"/>
        <v>19.411556598259715</v>
      </c>
      <c r="Q55" s="83">
        <f t="shared" si="11"/>
        <v>2128.488760223911</v>
      </c>
      <c r="R55" s="113">
        <f t="shared" si="28"/>
        <v>1.5418503902164214E-05</v>
      </c>
      <c r="S55" s="62">
        <f t="shared" si="12"/>
        <v>0.03281811225522504</v>
      </c>
      <c r="T55" s="24"/>
      <c r="U55" s="54">
        <f t="shared" si="13"/>
        <v>5.512476473590646</v>
      </c>
      <c r="V55" s="55">
        <f t="shared" si="14"/>
        <v>4.736002666746734</v>
      </c>
      <c r="W55" s="55">
        <f t="shared" si="15"/>
        <v>3.9712430835248944</v>
      </c>
      <c r="X55" s="55">
        <f t="shared" si="16"/>
        <v>3.2265380795717866</v>
      </c>
      <c r="Y55" s="56">
        <f t="shared" si="17"/>
        <v>2.5197321903090417</v>
      </c>
      <c r="Z55" s="103">
        <f t="shared" si="18"/>
        <v>812.8320857178213</v>
      </c>
      <c r="AA55" s="103">
        <f t="shared" si="19"/>
        <v>797.6188665360149</v>
      </c>
      <c r="AB55" s="103">
        <f t="shared" si="20"/>
        <v>763.219392320155</v>
      </c>
      <c r="AC55" s="103">
        <f t="shared" si="21"/>
        <v>710.628732904205</v>
      </c>
      <c r="AD55" s="103">
        <f t="shared" si="22"/>
        <v>642.2443731749784</v>
      </c>
      <c r="AE55" s="51">
        <f t="shared" si="23"/>
        <v>33.509843952306035</v>
      </c>
      <c r="AF55" s="52">
        <f t="shared" si="24"/>
        <v>25.172000203240213</v>
      </c>
      <c r="AG55" s="52">
        <f t="shared" si="25"/>
        <v>18.11949817094365</v>
      </c>
      <c r="AH55" s="52">
        <f t="shared" si="26"/>
        <v>12.357807898055446</v>
      </c>
      <c r="AI55" s="53">
        <f t="shared" si="27"/>
        <v>7.898632766753239</v>
      </c>
      <c r="AJ55" s="24"/>
      <c r="BY55"/>
    </row>
    <row r="56" spans="1:77" ht="16.5">
      <c r="A56" s="97">
        <v>14</v>
      </c>
      <c r="B56" s="4">
        <v>-3.7020515869156476</v>
      </c>
      <c r="C56" s="11">
        <v>263.6692436575575</v>
      </c>
      <c r="D56" s="4">
        <v>-1.481646398790947</v>
      </c>
      <c r="E56" s="4">
        <f t="shared" si="1"/>
        <v>3.9875383387793084</v>
      </c>
      <c r="F56" s="143">
        <f t="shared" si="2"/>
        <v>0.6170085978192746</v>
      </c>
      <c r="G56" s="58">
        <f t="shared" si="29"/>
        <v>43.94487394292625</v>
      </c>
      <c r="H56" s="60">
        <f t="shared" si="30"/>
        <v>0.24694106646515787</v>
      </c>
      <c r="I56" s="60">
        <f t="shared" si="31"/>
        <v>0.6645897231298847</v>
      </c>
      <c r="J56" s="41">
        <f t="shared" si="4"/>
        <v>3.987538338779308</v>
      </c>
      <c r="K56" s="18">
        <f t="shared" si="5"/>
        <v>159.2535029736934</v>
      </c>
      <c r="L56" s="18">
        <f t="shared" si="6"/>
        <v>1031.1027633224255</v>
      </c>
      <c r="M56" s="15">
        <f t="shared" si="7"/>
        <v>0.7408234776363769</v>
      </c>
      <c r="N56" s="18">
        <f t="shared" si="8"/>
        <v>156.9100174731523</v>
      </c>
      <c r="O56" s="18">
        <f t="shared" si="9"/>
        <v>746.9280699597454</v>
      </c>
      <c r="P56" s="11">
        <f t="shared" si="10"/>
        <v>19.55256122500712</v>
      </c>
      <c r="Q56" s="83">
        <f t="shared" si="11"/>
        <v>2114.48773843166</v>
      </c>
      <c r="R56" s="113">
        <f t="shared" si="28"/>
        <v>1.5418503902164214E-05</v>
      </c>
      <c r="S56" s="62">
        <f t="shared" si="12"/>
        <v>0.03260223744608694</v>
      </c>
      <c r="T56" s="24"/>
      <c r="U56" s="54">
        <f t="shared" si="13"/>
        <v>5.516709461473636</v>
      </c>
      <c r="V56" s="55">
        <f t="shared" si="14"/>
        <v>4.745277884631664</v>
      </c>
      <c r="W56" s="55">
        <f t="shared" si="15"/>
        <v>3.987538338779308</v>
      </c>
      <c r="X56" s="55">
        <f t="shared" si="16"/>
        <v>3.25307280657753</v>
      </c>
      <c r="Y56" s="56">
        <f t="shared" si="17"/>
        <v>2.561976628962967</v>
      </c>
      <c r="Z56" s="103">
        <f t="shared" si="18"/>
        <v>812.861281660854</v>
      </c>
      <c r="AA56" s="103">
        <f t="shared" si="19"/>
        <v>797.9169444399458</v>
      </c>
      <c r="AB56" s="103">
        <f t="shared" si="20"/>
        <v>764.1567094304045</v>
      </c>
      <c r="AC56" s="103">
        <f t="shared" si="21"/>
        <v>712.8366065675417</v>
      </c>
      <c r="AD56" s="103">
        <f t="shared" si="22"/>
        <v>646.8688076999804</v>
      </c>
      <c r="AE56" s="51">
        <f t="shared" si="23"/>
        <v>33.55854926235907</v>
      </c>
      <c r="AF56" s="52">
        <f t="shared" si="24"/>
        <v>25.264597801167085</v>
      </c>
      <c r="AG56" s="52">
        <f t="shared" si="25"/>
        <v>18.25777207794279</v>
      </c>
      <c r="AH56" s="52">
        <f t="shared" si="26"/>
        <v>12.54435645943778</v>
      </c>
      <c r="AI56" s="53">
        <f t="shared" si="27"/>
        <v>8.137530524128888</v>
      </c>
      <c r="AJ56" s="24"/>
      <c r="BY56"/>
    </row>
    <row r="57" spans="1:77" ht="16.5">
      <c r="A57" s="97">
        <v>15</v>
      </c>
      <c r="B57" s="4">
        <v>-3.6712632223541757</v>
      </c>
      <c r="C57" s="11">
        <v>263.4356077556752</v>
      </c>
      <c r="D57" s="4">
        <v>-1.597122323990305</v>
      </c>
      <c r="E57" s="4">
        <f t="shared" si="1"/>
        <v>4.003620032620298</v>
      </c>
      <c r="F57" s="143">
        <f t="shared" si="2"/>
        <v>0.6118772037256959</v>
      </c>
      <c r="G57" s="58">
        <f t="shared" si="29"/>
        <v>43.905934625945875</v>
      </c>
      <c r="H57" s="60">
        <f t="shared" si="30"/>
        <v>0.2661870539983841</v>
      </c>
      <c r="I57" s="60">
        <f t="shared" si="31"/>
        <v>0.6672700054367164</v>
      </c>
      <c r="J57" s="41">
        <f t="shared" si="4"/>
        <v>4.003620032620298</v>
      </c>
      <c r="K57" s="18">
        <f t="shared" si="5"/>
        <v>156.61563254888713</v>
      </c>
      <c r="L57" s="18">
        <f t="shared" si="6"/>
        <v>1014.3190057760748</v>
      </c>
      <c r="M57" s="15">
        <f t="shared" si="7"/>
        <v>0.8607994046041456</v>
      </c>
      <c r="N57" s="18">
        <f t="shared" si="8"/>
        <v>158.00181680486222</v>
      </c>
      <c r="O57" s="18">
        <f t="shared" si="9"/>
        <v>748.5943212072559</v>
      </c>
      <c r="P57" s="11">
        <f t="shared" si="10"/>
        <v>19.68959018449126</v>
      </c>
      <c r="Q57" s="83">
        <f t="shared" si="11"/>
        <v>2098.081165926176</v>
      </c>
      <c r="R57" s="113">
        <f t="shared" si="28"/>
        <v>1.5418503902164214E-05</v>
      </c>
      <c r="S57" s="62">
        <f t="shared" si="12"/>
        <v>0.03234927264388999</v>
      </c>
      <c r="T57" s="24"/>
      <c r="U57" s="54">
        <f t="shared" si="13"/>
        <v>5.5179927758783265</v>
      </c>
      <c r="V57" s="55">
        <f t="shared" si="14"/>
        <v>4.752909540725818</v>
      </c>
      <c r="W57" s="55">
        <f t="shared" si="15"/>
        <v>4.003620032620298</v>
      </c>
      <c r="X57" s="55">
        <f t="shared" si="16"/>
        <v>3.2809628258292682</v>
      </c>
      <c r="Y57" s="56">
        <f t="shared" si="17"/>
        <v>2.6071785897685547</v>
      </c>
      <c r="Z57" s="103">
        <f t="shared" si="18"/>
        <v>812.8700184301282</v>
      </c>
      <c r="AA57" s="103">
        <f t="shared" si="19"/>
        <v>798.1600804049062</v>
      </c>
      <c r="AB57" s="103">
        <f t="shared" si="20"/>
        <v>765.0729236991888</v>
      </c>
      <c r="AC57" s="103">
        <f t="shared" si="21"/>
        <v>715.1301084432165</v>
      </c>
      <c r="AD57" s="103">
        <f t="shared" si="22"/>
        <v>651.7384750588399</v>
      </c>
      <c r="AE57" s="51">
        <f t="shared" si="23"/>
        <v>33.57332220940587</v>
      </c>
      <c r="AF57" s="52">
        <f t="shared" si="24"/>
        <v>25.340914107262627</v>
      </c>
      <c r="AG57" s="52">
        <f t="shared" si="25"/>
        <v>18.394746032893497</v>
      </c>
      <c r="AH57" s="52">
        <f t="shared" si="26"/>
        <v>12.74192649172699</v>
      </c>
      <c r="AI57" s="53">
        <f t="shared" si="27"/>
        <v>8.397042081167314</v>
      </c>
      <c r="AJ57" s="24"/>
      <c r="BY57"/>
    </row>
    <row r="58" spans="1:77" ht="16.5">
      <c r="A58" s="97">
        <v>16</v>
      </c>
      <c r="B58" s="4">
        <v>-3.640030576772361</v>
      </c>
      <c r="C58" s="11">
        <v>263.0157739667392</v>
      </c>
      <c r="D58" s="4">
        <v>-1.7101575321874196</v>
      </c>
      <c r="E58" s="4">
        <f t="shared" si="1"/>
        <v>4.02174854817343</v>
      </c>
      <c r="F58" s="143">
        <f t="shared" si="2"/>
        <v>0.6066717627953935</v>
      </c>
      <c r="G58" s="58">
        <f t="shared" si="29"/>
        <v>43.835962327789865</v>
      </c>
      <c r="H58" s="60">
        <f t="shared" si="30"/>
        <v>0.28502625536456994</v>
      </c>
      <c r="I58" s="60">
        <f t="shared" si="31"/>
        <v>0.6702914246955716</v>
      </c>
      <c r="J58" s="41">
        <f t="shared" si="4"/>
        <v>4.02174854817343</v>
      </c>
      <c r="K58" s="18">
        <f t="shared" si="5"/>
        <v>153.9622059974904</v>
      </c>
      <c r="L58" s="18">
        <f t="shared" si="6"/>
        <v>997.4083664833987</v>
      </c>
      <c r="M58" s="15">
        <f t="shared" si="7"/>
        <v>0.9869560934814599</v>
      </c>
      <c r="N58" s="18">
        <f t="shared" si="8"/>
        <v>159.23579726411867</v>
      </c>
      <c r="O58" s="18">
        <f t="shared" si="9"/>
        <v>750.3888730989742</v>
      </c>
      <c r="P58" s="11">
        <f t="shared" si="10"/>
        <v>19.842834147221637</v>
      </c>
      <c r="Q58" s="83">
        <f t="shared" si="11"/>
        <v>2081.8250330846854</v>
      </c>
      <c r="R58" s="113">
        <f t="shared" si="28"/>
        <v>1.5418503902164214E-05</v>
      </c>
      <c r="S58" s="62">
        <f t="shared" si="12"/>
        <v>0.032098627396239365</v>
      </c>
      <c r="T58" s="24"/>
      <c r="U58" s="54">
        <f t="shared" si="13"/>
        <v>5.519617994106458</v>
      </c>
      <c r="V58" s="55">
        <f t="shared" si="14"/>
        <v>4.761714776327854</v>
      </c>
      <c r="W58" s="55">
        <f t="shared" si="15"/>
        <v>4.02174854817343</v>
      </c>
      <c r="X58" s="55">
        <f t="shared" si="16"/>
        <v>3.311764502764651</v>
      </c>
      <c r="Y58" s="56">
        <f t="shared" si="17"/>
        <v>2.655917133912452</v>
      </c>
      <c r="Z58" s="103">
        <f t="shared" si="18"/>
        <v>812.8810063776718</v>
      </c>
      <c r="AA58" s="103">
        <f t="shared" si="19"/>
        <v>798.4382247564288</v>
      </c>
      <c r="AB58" s="103">
        <f t="shared" si="20"/>
        <v>766.0952557028255</v>
      </c>
      <c r="AC58" s="103">
        <f t="shared" si="21"/>
        <v>717.6308150722979</v>
      </c>
      <c r="AD58" s="103">
        <f t="shared" si="22"/>
        <v>656.8990635856464</v>
      </c>
      <c r="AE58" s="51">
        <f t="shared" si="23"/>
        <v>33.59203565216092</v>
      </c>
      <c r="AF58" s="52">
        <f t="shared" si="24"/>
        <v>25.429108552226307</v>
      </c>
      <c r="AG58" s="52">
        <f t="shared" si="25"/>
        <v>18.54976367363406</v>
      </c>
      <c r="AH58" s="52">
        <f t="shared" si="26"/>
        <v>12.961900885737663</v>
      </c>
      <c r="AI58" s="53">
        <f t="shared" si="27"/>
        <v>8.68136197234924</v>
      </c>
      <c r="AJ58" s="24"/>
      <c r="BY58"/>
    </row>
    <row r="59" spans="1:77" ht="16.5">
      <c r="A59" s="97">
        <v>17</v>
      </c>
      <c r="B59" s="4">
        <v>-3.6017598680124934</v>
      </c>
      <c r="C59" s="11">
        <v>263.17342299251334</v>
      </c>
      <c r="D59" s="4">
        <v>-1.824839399169398</v>
      </c>
      <c r="E59" s="4">
        <f t="shared" si="1"/>
        <v>4.037661820854528</v>
      </c>
      <c r="F59" s="143">
        <f t="shared" si="2"/>
        <v>0.6002933113354155</v>
      </c>
      <c r="G59" s="58">
        <f t="shared" si="29"/>
        <v>43.8622371654189</v>
      </c>
      <c r="H59" s="60">
        <f t="shared" si="30"/>
        <v>0.3041398998615663</v>
      </c>
      <c r="I59" s="60">
        <f t="shared" si="31"/>
        <v>0.6729436368090881</v>
      </c>
      <c r="J59" s="41">
        <f t="shared" si="4"/>
        <v>4.037661820854528</v>
      </c>
      <c r="K59" s="18">
        <f t="shared" si="5"/>
        <v>150.7417562976509</v>
      </c>
      <c r="L59" s="18">
        <f t="shared" si="6"/>
        <v>976.9848943595717</v>
      </c>
      <c r="M59" s="15">
        <f t="shared" si="7"/>
        <v>1.1237634317424345</v>
      </c>
      <c r="N59" s="18">
        <f t="shared" si="8"/>
        <v>160.3217934965169</v>
      </c>
      <c r="O59" s="18">
        <f t="shared" si="9"/>
        <v>752.026887389027</v>
      </c>
      <c r="P59" s="11">
        <f t="shared" si="10"/>
        <v>19.98352338571013</v>
      </c>
      <c r="Q59" s="83">
        <f t="shared" si="11"/>
        <v>2061.1826183602193</v>
      </c>
      <c r="R59" s="113">
        <f t="shared" si="28"/>
        <v>1.5418503902164214E-05</v>
      </c>
      <c r="S59" s="62">
        <f t="shared" si="12"/>
        <v>0.031780352244260096</v>
      </c>
      <c r="T59" s="24"/>
      <c r="U59" s="54">
        <f t="shared" si="13"/>
        <v>5.520996385390908</v>
      </c>
      <c r="V59" s="55">
        <f t="shared" si="14"/>
        <v>4.769160034516729</v>
      </c>
      <c r="W59" s="55">
        <f t="shared" si="15"/>
        <v>4.037661820854528</v>
      </c>
      <c r="X59" s="55">
        <f t="shared" si="16"/>
        <v>3.3398918727652798</v>
      </c>
      <c r="Y59" s="56">
        <f t="shared" si="17"/>
        <v>2.702106893030584</v>
      </c>
      <c r="Z59" s="103">
        <f t="shared" si="18"/>
        <v>812.8902585560103</v>
      </c>
      <c r="AA59" s="103">
        <f t="shared" si="19"/>
        <v>798.671419841975</v>
      </c>
      <c r="AB59" s="103">
        <f t="shared" si="20"/>
        <v>766.9835029405965</v>
      </c>
      <c r="AC59" s="103">
        <f t="shared" si="21"/>
        <v>719.8849337563972</v>
      </c>
      <c r="AD59" s="103">
        <f t="shared" si="22"/>
        <v>661.7043218501564</v>
      </c>
      <c r="AE59" s="51">
        <f t="shared" si="23"/>
        <v>33.60791109919154</v>
      </c>
      <c r="AF59" s="52">
        <f t="shared" si="24"/>
        <v>25.503800303796595</v>
      </c>
      <c r="AG59" s="52">
        <f t="shared" si="25"/>
        <v>18.686371615418224</v>
      </c>
      <c r="AH59" s="52">
        <f t="shared" si="26"/>
        <v>13.164406982474478</v>
      </c>
      <c r="AI59" s="53">
        <f t="shared" si="27"/>
        <v>8.955126927669808</v>
      </c>
      <c r="AJ59" s="24"/>
      <c r="BY59"/>
    </row>
    <row r="60" spans="1:77" ht="16.5">
      <c r="A60" s="97">
        <v>18</v>
      </c>
      <c r="B60" s="4">
        <v>-3.566116754235953</v>
      </c>
      <c r="C60" s="11">
        <v>264.320601002243</v>
      </c>
      <c r="D60" s="4">
        <v>-1.939372403251443</v>
      </c>
      <c r="E60" s="4">
        <f t="shared" si="1"/>
        <v>4.059353892349821</v>
      </c>
      <c r="F60" s="143">
        <f t="shared" si="2"/>
        <v>0.5943527923726588</v>
      </c>
      <c r="G60" s="58">
        <f t="shared" si="29"/>
        <v>44.053433500373835</v>
      </c>
      <c r="H60" s="60">
        <f t="shared" si="30"/>
        <v>0.3232287338752404</v>
      </c>
      <c r="I60" s="60">
        <f t="shared" si="31"/>
        <v>0.6765589820583036</v>
      </c>
      <c r="J60" s="41">
        <f t="shared" si="4"/>
        <v>4.059353892349821</v>
      </c>
      <c r="K60" s="18">
        <f t="shared" si="5"/>
        <v>147.77302958817563</v>
      </c>
      <c r="L60" s="18">
        <f t="shared" si="6"/>
        <v>958.3096538546154</v>
      </c>
      <c r="M60" s="15">
        <f t="shared" si="7"/>
        <v>1.269252479604364</v>
      </c>
      <c r="N60" s="18">
        <f t="shared" si="8"/>
        <v>161.8063689298953</v>
      </c>
      <c r="O60" s="18">
        <f t="shared" si="9"/>
        <v>753.8676532181358</v>
      </c>
      <c r="P60" s="11">
        <f t="shared" si="10"/>
        <v>20.184416793204456</v>
      </c>
      <c r="Q60" s="83">
        <f t="shared" si="11"/>
        <v>2043.210374863631</v>
      </c>
      <c r="R60" s="113">
        <f t="shared" si="28"/>
        <v>1.5418503902164214E-05</v>
      </c>
      <c r="S60" s="62">
        <f t="shared" si="12"/>
        <v>0.0315032471377773</v>
      </c>
      <c r="T60" s="24"/>
      <c r="U60" s="54">
        <f t="shared" si="13"/>
        <v>5.533081020728833</v>
      </c>
      <c r="V60" s="55">
        <f t="shared" si="14"/>
        <v>4.7847513893187905</v>
      </c>
      <c r="W60" s="55">
        <f t="shared" si="15"/>
        <v>4.059353892349821</v>
      </c>
      <c r="X60" s="55">
        <f t="shared" si="16"/>
        <v>3.371722123662071</v>
      </c>
      <c r="Y60" s="56">
        <f t="shared" si="17"/>
        <v>2.750329802979628</v>
      </c>
      <c r="Z60" s="103">
        <f t="shared" si="18"/>
        <v>812.968741762894</v>
      </c>
      <c r="AA60" s="103">
        <f t="shared" si="19"/>
        <v>799.1538565295405</v>
      </c>
      <c r="AB60" s="103">
        <f t="shared" si="20"/>
        <v>768.1805316021677</v>
      </c>
      <c r="AC60" s="103">
        <f t="shared" si="21"/>
        <v>722.4019690040018</v>
      </c>
      <c r="AD60" s="103">
        <f t="shared" si="22"/>
        <v>666.6331671920753</v>
      </c>
      <c r="AE60" s="51">
        <f t="shared" si="23"/>
        <v>33.74725441267253</v>
      </c>
      <c r="AF60" s="52">
        <f t="shared" si="24"/>
        <v>25.66056805050286</v>
      </c>
      <c r="AG60" s="52">
        <f t="shared" si="25"/>
        <v>18.8733903253878</v>
      </c>
      <c r="AH60" s="52">
        <f t="shared" si="26"/>
        <v>13.395449886108471</v>
      </c>
      <c r="AI60" s="53">
        <f t="shared" si="27"/>
        <v>9.245421291350613</v>
      </c>
      <c r="AJ60" s="24"/>
      <c r="BY60"/>
    </row>
    <row r="61" spans="1:77" ht="16.5">
      <c r="A61" s="97">
        <v>19</v>
      </c>
      <c r="B61" s="4">
        <v>-3.5238632241710928</v>
      </c>
      <c r="C61" s="11">
        <v>264.3600479795125</v>
      </c>
      <c r="D61" s="4">
        <v>-2.050431858611276</v>
      </c>
      <c r="E61" s="4">
        <f t="shared" si="1"/>
        <v>4.076994337679853</v>
      </c>
      <c r="F61" s="143">
        <f t="shared" si="2"/>
        <v>0.5873105373618488</v>
      </c>
      <c r="G61" s="58">
        <f t="shared" si="29"/>
        <v>44.06000799658542</v>
      </c>
      <c r="H61" s="60">
        <f t="shared" si="30"/>
        <v>0.3417386431018793</v>
      </c>
      <c r="I61" s="60">
        <f t="shared" si="31"/>
        <v>0.6794990562799755</v>
      </c>
      <c r="J61" s="41">
        <f t="shared" si="4"/>
        <v>4.076994337679853</v>
      </c>
      <c r="K61" s="18">
        <f t="shared" si="5"/>
        <v>144.29196510555184</v>
      </c>
      <c r="L61" s="18">
        <f t="shared" si="6"/>
        <v>936.213647506889</v>
      </c>
      <c r="M61" s="15">
        <f t="shared" si="7"/>
        <v>1.4187839923524352</v>
      </c>
      <c r="N61" s="18">
        <f t="shared" si="8"/>
        <v>163.0172219937137</v>
      </c>
      <c r="O61" s="18">
        <f t="shared" si="9"/>
        <v>755.6048443225176</v>
      </c>
      <c r="P61" s="11">
        <f t="shared" si="10"/>
        <v>20.340156760799196</v>
      </c>
      <c r="Q61" s="83">
        <f t="shared" si="11"/>
        <v>2020.8866196818237</v>
      </c>
      <c r="R61" s="113">
        <f t="shared" si="28"/>
        <v>1.5418503902164214E-05</v>
      </c>
      <c r="S61" s="62">
        <f t="shared" si="12"/>
        <v>0.031159048231395647</v>
      </c>
      <c r="T61" s="24"/>
      <c r="U61" s="54">
        <f t="shared" si="13"/>
        <v>5.533934792946031</v>
      </c>
      <c r="V61" s="55">
        <f t="shared" si="14"/>
        <v>4.792717365719872</v>
      </c>
      <c r="W61" s="55">
        <f t="shared" si="15"/>
        <v>4.076994337679853</v>
      </c>
      <c r="X61" s="55">
        <f t="shared" si="16"/>
        <v>3.402890468113965</v>
      </c>
      <c r="Y61" s="56">
        <f t="shared" si="17"/>
        <v>2.800621694052007</v>
      </c>
      <c r="Z61" s="103">
        <f t="shared" si="18"/>
        <v>812.974107829835</v>
      </c>
      <c r="AA61" s="103">
        <f t="shared" si="19"/>
        <v>799.3972602227543</v>
      </c>
      <c r="AB61" s="103">
        <f t="shared" si="20"/>
        <v>769.1422703194464</v>
      </c>
      <c r="AC61" s="103">
        <f t="shared" si="21"/>
        <v>724.8319532073418</v>
      </c>
      <c r="AD61" s="103">
        <f t="shared" si="22"/>
        <v>671.6786300332108</v>
      </c>
      <c r="AE61" s="51">
        <f t="shared" si="23"/>
        <v>33.7571098012137</v>
      </c>
      <c r="AF61" s="52">
        <f t="shared" si="24"/>
        <v>25.740848857069995</v>
      </c>
      <c r="AG61" s="52">
        <f t="shared" si="25"/>
        <v>19.026160432127742</v>
      </c>
      <c r="AH61" s="52">
        <f t="shared" si="26"/>
        <v>13.623619989183297</v>
      </c>
      <c r="AI61" s="53">
        <f t="shared" si="27"/>
        <v>9.553044724401259</v>
      </c>
      <c r="AJ61" s="24"/>
      <c r="BY61"/>
    </row>
    <row r="62" spans="1:77" ht="16.5">
      <c r="A62" s="97">
        <v>20</v>
      </c>
      <c r="B62" s="4">
        <v>-3.4728165035969756</v>
      </c>
      <c r="C62" s="11">
        <v>265.0003703788108</v>
      </c>
      <c r="D62" s="4">
        <v>-2.162115839912708</v>
      </c>
      <c r="E62" s="4">
        <f t="shared" si="1"/>
        <v>4.0908678019287</v>
      </c>
      <c r="F62" s="143">
        <f t="shared" si="2"/>
        <v>0.5788027505994959</v>
      </c>
      <c r="G62" s="58">
        <f t="shared" si="29"/>
        <v>44.16672839646847</v>
      </c>
      <c r="H62" s="60">
        <f t="shared" si="30"/>
        <v>0.36035263998545125</v>
      </c>
      <c r="I62" s="60">
        <f t="shared" si="31"/>
        <v>0.68181130032145</v>
      </c>
      <c r="J62" s="41">
        <f t="shared" si="4"/>
        <v>4.0908678019287</v>
      </c>
      <c r="K62" s="18">
        <f t="shared" si="5"/>
        <v>140.1418140643841</v>
      </c>
      <c r="L62" s="18">
        <f t="shared" si="6"/>
        <v>909.9608457317727</v>
      </c>
      <c r="M62" s="15">
        <f t="shared" si="7"/>
        <v>1.577551386340476</v>
      </c>
      <c r="N62" s="18">
        <f t="shared" si="8"/>
        <v>163.9717455047164</v>
      </c>
      <c r="O62" s="18">
        <f t="shared" si="9"/>
        <v>757.1208438376347</v>
      </c>
      <c r="P62" s="11">
        <f t="shared" si="10"/>
        <v>20.469882745423355</v>
      </c>
      <c r="Q62" s="83">
        <f t="shared" si="11"/>
        <v>1993.2426832702715</v>
      </c>
      <c r="R62" s="113">
        <f t="shared" si="28"/>
        <v>1.5418503902164214E-05</v>
      </c>
      <c r="S62" s="62">
        <f t="shared" si="12"/>
        <v>0.03073282008996295</v>
      </c>
      <c r="T62" s="24"/>
      <c r="U62" s="54">
        <f t="shared" si="13"/>
        <v>5.532866095022787</v>
      </c>
      <c r="V62" s="55">
        <f t="shared" si="14"/>
        <v>4.797678315832567</v>
      </c>
      <c r="W62" s="55">
        <f t="shared" si="15"/>
        <v>4.0908678019287</v>
      </c>
      <c r="X62" s="55">
        <f t="shared" si="16"/>
        <v>3.4300224018792584</v>
      </c>
      <c r="Y62" s="56">
        <f t="shared" si="17"/>
        <v>2.847328596389923</v>
      </c>
      <c r="Z62" s="103">
        <f t="shared" si="18"/>
        <v>812.967387211494</v>
      </c>
      <c r="AA62" s="103">
        <f t="shared" si="19"/>
        <v>799.5477903978888</v>
      </c>
      <c r="AB62" s="103">
        <f t="shared" si="20"/>
        <v>769.8912647367349</v>
      </c>
      <c r="AC62" s="103">
        <f t="shared" si="21"/>
        <v>726.9193604786179</v>
      </c>
      <c r="AD62" s="103">
        <f t="shared" si="22"/>
        <v>676.2784163634376</v>
      </c>
      <c r="AE62" s="51">
        <f t="shared" si="23"/>
        <v>33.74477367673915</v>
      </c>
      <c r="AF62" s="52">
        <f t="shared" si="24"/>
        <v>25.790908212797795</v>
      </c>
      <c r="AG62" s="52">
        <f t="shared" si="25"/>
        <v>19.146737775543833</v>
      </c>
      <c r="AH62" s="52">
        <f t="shared" si="26"/>
        <v>13.823797398454575</v>
      </c>
      <c r="AI62" s="53">
        <f t="shared" si="27"/>
        <v>9.843196663581441</v>
      </c>
      <c r="AJ62" s="24"/>
      <c r="BY62"/>
    </row>
    <row r="63" spans="1:77" ht="16.5">
      <c r="A63" s="97">
        <v>21</v>
      </c>
      <c r="B63" s="4">
        <v>-3.4247840831767498</v>
      </c>
      <c r="C63" s="11">
        <v>266.0689096058721</v>
      </c>
      <c r="D63" s="4">
        <v>-2.2725679260601312</v>
      </c>
      <c r="E63" s="4">
        <f t="shared" si="1"/>
        <v>4.1101959801131205</v>
      </c>
      <c r="F63" s="143">
        <f t="shared" si="2"/>
        <v>0.5707973471961248</v>
      </c>
      <c r="G63" s="58">
        <f t="shared" si="29"/>
        <v>44.344818267645344</v>
      </c>
      <c r="H63" s="60">
        <f t="shared" si="30"/>
        <v>0.3787613210100219</v>
      </c>
      <c r="I63" s="60">
        <f t="shared" si="31"/>
        <v>0.6850326633521867</v>
      </c>
      <c r="J63" s="41">
        <f t="shared" si="4"/>
        <v>4.1101959801131205</v>
      </c>
      <c r="K63" s="18">
        <f t="shared" si="5"/>
        <v>136.2920281793646</v>
      </c>
      <c r="L63" s="18">
        <f t="shared" si="6"/>
        <v>885.6807608814761</v>
      </c>
      <c r="M63" s="15">
        <f t="shared" si="7"/>
        <v>1.7428473225786405</v>
      </c>
      <c r="N63" s="18">
        <f t="shared" si="8"/>
        <v>165.30483995050113</v>
      </c>
      <c r="O63" s="18">
        <f t="shared" si="9"/>
        <v>758.8636444740446</v>
      </c>
      <c r="P63" s="11">
        <f t="shared" si="10"/>
        <v>20.65189445231684</v>
      </c>
      <c r="Q63" s="83">
        <f t="shared" si="11"/>
        <v>1968.5360152602818</v>
      </c>
      <c r="R63" s="113">
        <f t="shared" si="28"/>
        <v>1.5418503902164214E-05</v>
      </c>
      <c r="S63" s="62">
        <f t="shared" si="12"/>
        <v>0.03035188023284145</v>
      </c>
      <c r="T63" s="24"/>
      <c r="U63" s="54">
        <f t="shared" si="13"/>
        <v>5.539082865396064</v>
      </c>
      <c r="V63" s="55">
        <f t="shared" si="14"/>
        <v>4.808958980502878</v>
      </c>
      <c r="W63" s="55">
        <f t="shared" si="15"/>
        <v>4.1101959801131205</v>
      </c>
      <c r="X63" s="55">
        <f t="shared" si="16"/>
        <v>3.461836585695606</v>
      </c>
      <c r="Y63" s="56">
        <f t="shared" si="17"/>
        <v>2.8979115116799097</v>
      </c>
      <c r="Z63" s="103">
        <f t="shared" si="18"/>
        <v>813.0059642595143</v>
      </c>
      <c r="AA63" s="103">
        <f t="shared" si="19"/>
        <v>799.88707003019</v>
      </c>
      <c r="AB63" s="103">
        <f t="shared" si="20"/>
        <v>770.9239334103207</v>
      </c>
      <c r="AC63" s="103">
        <f t="shared" si="21"/>
        <v>729.3340258236298</v>
      </c>
      <c r="AD63" s="103">
        <f t="shared" si="22"/>
        <v>681.1672288465678</v>
      </c>
      <c r="AE63" s="51">
        <f t="shared" si="23"/>
        <v>33.81656618207311</v>
      </c>
      <c r="AF63" s="52">
        <f t="shared" si="24"/>
        <v>25.904918024468454</v>
      </c>
      <c r="AG63" s="52">
        <f t="shared" si="25"/>
        <v>19.31535456069529</v>
      </c>
      <c r="AH63" s="52">
        <f t="shared" si="26"/>
        <v>14.06036500617931</v>
      </c>
      <c r="AI63" s="53">
        <f t="shared" si="27"/>
        <v>10.162268488168042</v>
      </c>
      <c r="AJ63" s="24"/>
      <c r="BY63"/>
    </row>
    <row r="64" spans="1:77" ht="16.5">
      <c r="A64" s="97">
        <v>22</v>
      </c>
      <c r="B64" s="4">
        <v>-3.3694970470507766</v>
      </c>
      <c r="C64" s="11">
        <v>268.12629665596774</v>
      </c>
      <c r="D64" s="4">
        <v>-2.3808539872059007</v>
      </c>
      <c r="E64" s="4">
        <f t="shared" si="1"/>
        <v>4.125769753449426</v>
      </c>
      <c r="F64" s="143">
        <f t="shared" si="2"/>
        <v>0.5615828411751295</v>
      </c>
      <c r="G64" s="58">
        <f t="shared" si="29"/>
        <v>44.68771610932795</v>
      </c>
      <c r="H64" s="60">
        <f t="shared" si="30"/>
        <v>0.3968089978676501</v>
      </c>
      <c r="I64" s="60">
        <f t="shared" si="31"/>
        <v>0.6876282922415711</v>
      </c>
      <c r="J64" s="41">
        <f t="shared" si="4"/>
        <v>4.125769753449426</v>
      </c>
      <c r="K64" s="18">
        <f t="shared" si="5"/>
        <v>131.9271625067392</v>
      </c>
      <c r="L64" s="18">
        <f t="shared" si="6"/>
        <v>858.2830191110692</v>
      </c>
      <c r="M64" s="15">
        <f t="shared" si="7"/>
        <v>1.912894953209314</v>
      </c>
      <c r="N64" s="18">
        <f t="shared" si="8"/>
        <v>166.3817525533382</v>
      </c>
      <c r="O64" s="18">
        <f t="shared" si="9"/>
        <v>760.3522678220892</v>
      </c>
      <c r="P64" s="11">
        <f t="shared" si="10"/>
        <v>20.81189605871011</v>
      </c>
      <c r="Q64" s="83">
        <f t="shared" si="11"/>
        <v>1939.668993005155</v>
      </c>
      <c r="R64" s="113">
        <f t="shared" si="28"/>
        <v>1.5418503902164214E-05</v>
      </c>
      <c r="S64" s="62">
        <f t="shared" si="12"/>
        <v>0.029906793937556915</v>
      </c>
      <c r="T64" s="24"/>
      <c r="U64" s="54">
        <f t="shared" si="13"/>
        <v>5.545780502743425</v>
      </c>
      <c r="V64" s="55">
        <f t="shared" si="14"/>
        <v>4.818409560001042</v>
      </c>
      <c r="W64" s="55">
        <f t="shared" si="15"/>
        <v>4.125769753449426</v>
      </c>
      <c r="X64" s="55">
        <f t="shared" si="16"/>
        <v>3.488609679559357</v>
      </c>
      <c r="Y64" s="56">
        <f t="shared" si="17"/>
        <v>2.9431845000646377</v>
      </c>
      <c r="Z64" s="103">
        <f t="shared" si="18"/>
        <v>813.0461260127797</v>
      </c>
      <c r="AA64" s="103">
        <f t="shared" si="19"/>
        <v>800.1680899236419</v>
      </c>
      <c r="AB64" s="103">
        <f t="shared" si="20"/>
        <v>771.746859869195</v>
      </c>
      <c r="AC64" s="103">
        <f t="shared" si="21"/>
        <v>731.3385652034186</v>
      </c>
      <c r="AD64" s="103">
        <f t="shared" si="22"/>
        <v>685.4616981014108</v>
      </c>
      <c r="AE64" s="51">
        <f t="shared" si="23"/>
        <v>33.893996928158714</v>
      </c>
      <c r="AF64" s="52">
        <f t="shared" si="24"/>
        <v>26.00062453666863</v>
      </c>
      <c r="AG64" s="52">
        <f t="shared" si="25"/>
        <v>19.45175309121304</v>
      </c>
      <c r="AH64" s="52">
        <f t="shared" si="26"/>
        <v>14.26099060950773</v>
      </c>
      <c r="AI64" s="53">
        <f t="shared" si="27"/>
        <v>10.452115128002433</v>
      </c>
      <c r="AJ64" s="24"/>
      <c r="BY64"/>
    </row>
    <row r="65" spans="1:77" ht="16.5">
      <c r="A65" s="97">
        <v>23</v>
      </c>
      <c r="B65" s="4">
        <v>-3.3099181316683417</v>
      </c>
      <c r="C65" s="11">
        <v>270.21249169600577</v>
      </c>
      <c r="D65" s="4">
        <v>-2.486364489840012</v>
      </c>
      <c r="E65" s="4">
        <f t="shared" si="1"/>
        <v>4.13975439062322</v>
      </c>
      <c r="F65" s="143">
        <f t="shared" si="2"/>
        <v>0.5516530219447237</v>
      </c>
      <c r="G65" s="58">
        <f t="shared" si="29"/>
        <v>45.03541528266763</v>
      </c>
      <c r="H65" s="60">
        <f t="shared" si="30"/>
        <v>0.414394081640002</v>
      </c>
      <c r="I65" s="60">
        <f t="shared" si="31"/>
        <v>0.68995906510387</v>
      </c>
      <c r="J65" s="41">
        <f t="shared" si="4"/>
        <v>4.13975439062322</v>
      </c>
      <c r="K65" s="18">
        <f t="shared" si="5"/>
        <v>127.30297864803691</v>
      </c>
      <c r="L65" s="18">
        <f t="shared" si="6"/>
        <v>829.2457160461425</v>
      </c>
      <c r="M65" s="15">
        <f t="shared" si="7"/>
        <v>2.0861963769634286</v>
      </c>
      <c r="N65" s="18">
        <f t="shared" si="8"/>
        <v>167.3508740532201</v>
      </c>
      <c r="O65" s="18">
        <f t="shared" si="9"/>
        <v>761.7735135220399</v>
      </c>
      <c r="P65" s="11">
        <f t="shared" si="10"/>
        <v>20.958942776964896</v>
      </c>
      <c r="Q65" s="83">
        <f t="shared" si="11"/>
        <v>1908.7182214233678</v>
      </c>
      <c r="R65" s="113">
        <f t="shared" si="28"/>
        <v>1.5418503902164214E-05</v>
      </c>
      <c r="S65" s="62">
        <f t="shared" si="12"/>
        <v>0.029429579345148137</v>
      </c>
      <c r="T65" s="24"/>
      <c r="U65" s="54">
        <f t="shared" si="13"/>
        <v>5.549986758257297</v>
      </c>
      <c r="V65" s="55">
        <f t="shared" si="14"/>
        <v>4.8257338919425115</v>
      </c>
      <c r="W65" s="55">
        <f t="shared" si="15"/>
        <v>4.13975439062322</v>
      </c>
      <c r="X65" s="55">
        <f t="shared" si="16"/>
        <v>3.5145311882747863</v>
      </c>
      <c r="Y65" s="56">
        <f t="shared" si="17"/>
        <v>2.98844387129129</v>
      </c>
      <c r="Z65" s="103">
        <f t="shared" si="18"/>
        <v>813.0706065546759</v>
      </c>
      <c r="AA65" s="103">
        <f t="shared" si="19"/>
        <v>800.3838669277977</v>
      </c>
      <c r="AB65" s="103">
        <f t="shared" si="20"/>
        <v>772.4788613554522</v>
      </c>
      <c r="AC65" s="103">
        <f t="shared" si="21"/>
        <v>733.2554431903518</v>
      </c>
      <c r="AD65" s="103">
        <f t="shared" si="22"/>
        <v>689.6787895819222</v>
      </c>
      <c r="AE65" s="51">
        <f t="shared" si="23"/>
        <v>33.94267016724407</v>
      </c>
      <c r="AF65" s="52">
        <f t="shared" si="24"/>
        <v>26.074919300789336</v>
      </c>
      <c r="AG65" s="52">
        <f t="shared" si="25"/>
        <v>19.574640276210975</v>
      </c>
      <c r="AH65" s="52">
        <f t="shared" si="26"/>
        <v>14.45657858071683</v>
      </c>
      <c r="AI65" s="53">
        <f t="shared" si="27"/>
        <v>10.74590555986326</v>
      </c>
      <c r="AJ65" s="24"/>
      <c r="BY65"/>
    </row>
    <row r="66" spans="1:77" ht="16.5">
      <c r="A66" s="97">
        <v>24</v>
      </c>
      <c r="B66" s="4">
        <v>-3.244705516921435</v>
      </c>
      <c r="C66" s="11">
        <v>272.512009503866</v>
      </c>
      <c r="D66" s="4">
        <v>-2.5889469307652457</v>
      </c>
      <c r="E66" s="4">
        <f t="shared" si="1"/>
        <v>4.150995073697292</v>
      </c>
      <c r="F66" s="143">
        <f t="shared" si="2"/>
        <v>0.5407842528202391</v>
      </c>
      <c r="G66" s="58">
        <f t="shared" si="29"/>
        <v>45.41866825064434</v>
      </c>
      <c r="H66" s="60">
        <f t="shared" si="30"/>
        <v>0.43149115512754094</v>
      </c>
      <c r="I66" s="60">
        <f t="shared" si="31"/>
        <v>0.691832512282882</v>
      </c>
      <c r="J66" s="41">
        <f t="shared" si="4"/>
        <v>4.150995073697292</v>
      </c>
      <c r="K66" s="18">
        <f t="shared" si="5"/>
        <v>122.33610129649844</v>
      </c>
      <c r="L66" s="18">
        <f t="shared" si="6"/>
        <v>798.0684648370086</v>
      </c>
      <c r="M66" s="15">
        <f t="shared" si="7"/>
        <v>2.2618921536174215</v>
      </c>
      <c r="N66" s="18">
        <f t="shared" si="8"/>
        <v>168.1312763744759</v>
      </c>
      <c r="O66" s="18">
        <f t="shared" si="9"/>
        <v>763.0667037824708</v>
      </c>
      <c r="P66" s="11">
        <f t="shared" si="10"/>
        <v>21.08466716923339</v>
      </c>
      <c r="Q66" s="83">
        <f t="shared" si="11"/>
        <v>1874.9491056133045</v>
      </c>
      <c r="R66" s="113">
        <f t="shared" si="28"/>
        <v>1.5418503902164214E-05</v>
      </c>
      <c r="S66" s="62">
        <f t="shared" si="12"/>
        <v>0.02890891010125804</v>
      </c>
      <c r="T66" s="24"/>
      <c r="U66" s="54">
        <f t="shared" si="13"/>
        <v>5.551392964276201</v>
      </c>
      <c r="V66" s="55">
        <f t="shared" si="14"/>
        <v>4.83016029389042</v>
      </c>
      <c r="W66" s="55">
        <f t="shared" si="15"/>
        <v>4.150995073697292</v>
      </c>
      <c r="X66" s="55">
        <f t="shared" si="16"/>
        <v>3.5382055841013695</v>
      </c>
      <c r="Y66" s="56">
        <f t="shared" si="17"/>
        <v>3.0323034850087764</v>
      </c>
      <c r="Z66" s="103">
        <f t="shared" si="18"/>
        <v>813.0786630669046</v>
      </c>
      <c r="AA66" s="103">
        <f t="shared" si="19"/>
        <v>800.5134161819179</v>
      </c>
      <c r="AB66" s="103">
        <f t="shared" si="20"/>
        <v>773.0624680394595</v>
      </c>
      <c r="AC66" s="103">
        <f t="shared" si="21"/>
        <v>734.9856446847018</v>
      </c>
      <c r="AD66" s="103">
        <f t="shared" si="22"/>
        <v>693.6933269393693</v>
      </c>
      <c r="AE66" s="51">
        <f t="shared" si="23"/>
        <v>33.958950029456794</v>
      </c>
      <c r="AF66" s="52">
        <f t="shared" si="24"/>
        <v>26.119869922285083</v>
      </c>
      <c r="AG66" s="52">
        <f t="shared" si="25"/>
        <v>19.673694467005063</v>
      </c>
      <c r="AH66" s="52">
        <f t="shared" si="26"/>
        <v>14.636366308742243</v>
      </c>
      <c r="AI66" s="53">
        <f t="shared" si="27"/>
        <v>11.034455118677776</v>
      </c>
      <c r="AJ66" s="24"/>
      <c r="BY66"/>
    </row>
    <row r="67" spans="1:77" ht="16.5">
      <c r="A67" s="97">
        <v>25</v>
      </c>
      <c r="B67" s="4">
        <v>-3.176386618340704</v>
      </c>
      <c r="C67" s="11">
        <v>276.26258343058134</v>
      </c>
      <c r="D67" s="4">
        <v>-2.6881395134157433</v>
      </c>
      <c r="E67" s="4">
        <f t="shared" si="1"/>
        <v>4.161192856953511</v>
      </c>
      <c r="F67" s="143">
        <f t="shared" si="2"/>
        <v>0.5293977697234507</v>
      </c>
      <c r="G67" s="58">
        <f t="shared" si="29"/>
        <v>46.043763905096895</v>
      </c>
      <c r="H67" s="60">
        <f t="shared" si="30"/>
        <v>0.4480232522359572</v>
      </c>
      <c r="I67" s="60">
        <f t="shared" si="31"/>
        <v>0.6935321428255851</v>
      </c>
      <c r="J67" s="41">
        <f t="shared" si="4"/>
        <v>4.161192856953511</v>
      </c>
      <c r="K67" s="18">
        <f t="shared" si="5"/>
        <v>117.23864138191529</v>
      </c>
      <c r="L67" s="18">
        <f t="shared" si="6"/>
        <v>766.2948448996336</v>
      </c>
      <c r="M67" s="15">
        <f t="shared" si="7"/>
        <v>2.4385361998263244</v>
      </c>
      <c r="N67" s="18">
        <f t="shared" si="8"/>
        <v>168.84037691639762</v>
      </c>
      <c r="O67" s="18">
        <f t="shared" si="9"/>
        <v>764.2317264224623</v>
      </c>
      <c r="P67" s="11">
        <f t="shared" si="10"/>
        <v>21.216947675354838</v>
      </c>
      <c r="Q67" s="83">
        <f t="shared" si="11"/>
        <v>1840.26107349559</v>
      </c>
      <c r="R67" s="113">
        <f t="shared" si="28"/>
        <v>1.5418503902164214E-05</v>
      </c>
      <c r="S67" s="62">
        <f t="shared" si="12"/>
        <v>0.02837407254269266</v>
      </c>
      <c r="T67" s="24"/>
      <c r="U67" s="54">
        <f t="shared" si="13"/>
        <v>5.558568282295476</v>
      </c>
      <c r="V67" s="55">
        <f t="shared" si="14"/>
        <v>4.8366784164334025</v>
      </c>
      <c r="W67" s="55">
        <f t="shared" si="15"/>
        <v>4.161192856953511</v>
      </c>
      <c r="X67" s="55">
        <f t="shared" si="16"/>
        <v>3.5586352742653826</v>
      </c>
      <c r="Y67" s="56">
        <f t="shared" si="17"/>
        <v>3.0722199093566744</v>
      </c>
      <c r="Z67" s="103">
        <f t="shared" si="18"/>
        <v>813.1187764235726</v>
      </c>
      <c r="AA67" s="103">
        <f t="shared" si="19"/>
        <v>800.7030137353694</v>
      </c>
      <c r="AB67" s="103">
        <f t="shared" si="20"/>
        <v>773.5882544928677</v>
      </c>
      <c r="AC67" s="103">
        <f t="shared" si="21"/>
        <v>736.4630069967322</v>
      </c>
      <c r="AD67" s="103">
        <f t="shared" si="22"/>
        <v>697.2855804637697</v>
      </c>
      <c r="AE67" s="51">
        <f t="shared" si="23"/>
        <v>34.04208036023229</v>
      </c>
      <c r="AF67" s="52">
        <f t="shared" si="24"/>
        <v>26.186132387850677</v>
      </c>
      <c r="AG67" s="52">
        <f t="shared" si="25"/>
        <v>19.7637735832226</v>
      </c>
      <c r="AH67" s="52">
        <f t="shared" si="26"/>
        <v>14.792399560423936</v>
      </c>
      <c r="AI67" s="53">
        <f t="shared" si="27"/>
        <v>11.300352485044682</v>
      </c>
      <c r="AJ67" s="24"/>
      <c r="BY67"/>
    </row>
    <row r="68" spans="1:77" ht="16.5">
      <c r="A68" s="97">
        <v>26</v>
      </c>
      <c r="B68" s="4">
        <v>-3.103661088373279</v>
      </c>
      <c r="C68" s="11">
        <v>281.1840083138635</v>
      </c>
      <c r="D68" s="4">
        <v>-2.7791500681620103</v>
      </c>
      <c r="E68" s="4">
        <f t="shared" si="1"/>
        <v>4.166099765109726</v>
      </c>
      <c r="F68" s="143">
        <f t="shared" si="2"/>
        <v>0.5172768480622132</v>
      </c>
      <c r="G68" s="58">
        <f t="shared" si="29"/>
        <v>46.864001385643924</v>
      </c>
      <c r="H68" s="60">
        <f t="shared" si="30"/>
        <v>0.4631916780270017</v>
      </c>
      <c r="I68" s="60">
        <f t="shared" si="31"/>
        <v>0.6943499608516209</v>
      </c>
      <c r="J68" s="41">
        <f t="shared" si="4"/>
        <v>4.166099765109726</v>
      </c>
      <c r="K68" s="18">
        <f t="shared" si="5"/>
        <v>111.93158258580964</v>
      </c>
      <c r="L68" s="18">
        <f t="shared" si="6"/>
        <v>733.3872592953685</v>
      </c>
      <c r="M68" s="15">
        <f t="shared" si="7"/>
        <v>2.60645117774113</v>
      </c>
      <c r="N68" s="18">
        <f t="shared" si="8"/>
        <v>169.18195102286555</v>
      </c>
      <c r="O68" s="18">
        <f t="shared" si="9"/>
        <v>765.0861175586848</v>
      </c>
      <c r="P68" s="11">
        <f t="shared" si="10"/>
        <v>21.315786638089214</v>
      </c>
      <c r="Q68" s="83">
        <f t="shared" si="11"/>
        <v>1803.509148278559</v>
      </c>
      <c r="R68" s="113">
        <f t="shared" si="28"/>
        <v>1.5418503902164214E-05</v>
      </c>
      <c r="S68" s="62">
        <f t="shared" si="12"/>
        <v>0.02780741284032182</v>
      </c>
      <c r="T68" s="24"/>
      <c r="U68" s="54">
        <f t="shared" si="13"/>
        <v>5.56616421763864</v>
      </c>
      <c r="V68" s="55">
        <f t="shared" si="14"/>
        <v>4.840506730936657</v>
      </c>
      <c r="W68" s="55">
        <f t="shared" si="15"/>
        <v>4.166099765109726</v>
      </c>
      <c r="X68" s="55">
        <f t="shared" si="16"/>
        <v>3.57209037113193</v>
      </c>
      <c r="Y68" s="56">
        <f t="shared" si="17"/>
        <v>3.1049690034365063</v>
      </c>
      <c r="Z68" s="103">
        <f t="shared" si="18"/>
        <v>813.1594267243025</v>
      </c>
      <c r="AA68" s="103">
        <f t="shared" si="19"/>
        <v>800.8137207590748</v>
      </c>
      <c r="AB68" s="103">
        <f t="shared" si="20"/>
        <v>773.8400042897753</v>
      </c>
      <c r="AC68" s="103">
        <f t="shared" si="21"/>
        <v>737.4280700193322</v>
      </c>
      <c r="AD68" s="103">
        <f t="shared" si="22"/>
        <v>700.1893660009389</v>
      </c>
      <c r="AE68" s="51">
        <f t="shared" si="23"/>
        <v>34.13019417452958</v>
      </c>
      <c r="AF68" s="52">
        <f t="shared" si="24"/>
        <v>26.225089548794585</v>
      </c>
      <c r="AG68" s="52">
        <f t="shared" si="25"/>
        <v>19.80719022690289</v>
      </c>
      <c r="AH68" s="52">
        <f t="shared" si="26"/>
        <v>14.895612373486514</v>
      </c>
      <c r="AI68" s="53">
        <f t="shared" si="27"/>
        <v>11.520846866732512</v>
      </c>
      <c r="AJ68" s="24"/>
      <c r="BY68"/>
    </row>
    <row r="69" spans="1:77" ht="16.5">
      <c r="A69" s="97">
        <v>27</v>
      </c>
      <c r="B69" s="4">
        <v>-3.0237338568309724</v>
      </c>
      <c r="C69" s="11">
        <v>287.6155962752834</v>
      </c>
      <c r="D69" s="4">
        <v>-2.8623362248566395</v>
      </c>
      <c r="E69" s="4">
        <f t="shared" si="1"/>
        <v>4.163644449406369</v>
      </c>
      <c r="F69" s="143">
        <f t="shared" si="2"/>
        <v>0.503955642805162</v>
      </c>
      <c r="G69" s="58">
        <f t="shared" si="29"/>
        <v>47.93593271254723</v>
      </c>
      <c r="H69" s="60">
        <f t="shared" si="30"/>
        <v>0.47705603747610664</v>
      </c>
      <c r="I69" s="60">
        <f t="shared" si="31"/>
        <v>0.693940741567728</v>
      </c>
      <c r="J69" s="41">
        <f t="shared" si="4"/>
        <v>4.163644449406369</v>
      </c>
      <c r="K69" s="18">
        <f t="shared" si="5"/>
        <v>106.24076446204242</v>
      </c>
      <c r="L69" s="18">
        <f t="shared" si="6"/>
        <v>698.3058897963589</v>
      </c>
      <c r="M69" s="15">
        <f t="shared" si="7"/>
        <v>2.764820185151901</v>
      </c>
      <c r="N69" s="18">
        <f t="shared" si="8"/>
        <v>169.01100408260547</v>
      </c>
      <c r="O69" s="18">
        <f t="shared" si="9"/>
        <v>765.5606718793367</v>
      </c>
      <c r="P69" s="11">
        <f t="shared" si="10"/>
        <v>21.367286775839084</v>
      </c>
      <c r="Q69" s="83">
        <f t="shared" si="11"/>
        <v>1763.2504371813345</v>
      </c>
      <c r="R69" s="113">
        <f t="shared" si="28"/>
        <v>1.5418503902164214E-05</v>
      </c>
      <c r="S69" s="62">
        <f t="shared" si="12"/>
        <v>0.02718668374617316</v>
      </c>
      <c r="T69" s="24"/>
      <c r="U69" s="54">
        <f t="shared" si="13"/>
        <v>5.57328040650781</v>
      </c>
      <c r="V69" s="55">
        <f t="shared" si="14"/>
        <v>4.840013576855613</v>
      </c>
      <c r="W69" s="55">
        <f t="shared" si="15"/>
        <v>4.163644449406369</v>
      </c>
      <c r="X69" s="55">
        <f t="shared" si="16"/>
        <v>3.5765997148606483</v>
      </c>
      <c r="Y69" s="56">
        <f t="shared" si="17"/>
        <v>3.1295563075223733</v>
      </c>
      <c r="Z69" s="103">
        <f t="shared" si="18"/>
        <v>813.1958167176385</v>
      </c>
      <c r="AA69" s="103">
        <f t="shared" si="19"/>
        <v>800.7994867424599</v>
      </c>
      <c r="AB69" s="103">
        <f t="shared" si="20"/>
        <v>773.7141349717415</v>
      </c>
      <c r="AC69" s="103">
        <f t="shared" si="21"/>
        <v>737.7500928774256</v>
      </c>
      <c r="AD69" s="103">
        <f t="shared" si="22"/>
        <v>702.3438280874185</v>
      </c>
      <c r="AE69" s="51">
        <f t="shared" si="23"/>
        <v>34.21284586479811</v>
      </c>
      <c r="AF69" s="52">
        <f t="shared" si="24"/>
        <v>26.220069564840262</v>
      </c>
      <c r="AG69" s="52">
        <f t="shared" si="25"/>
        <v>19.785459511490803</v>
      </c>
      <c r="AH69" s="52">
        <f t="shared" si="26"/>
        <v>14.930282829113553</v>
      </c>
      <c r="AI69" s="53">
        <f t="shared" si="27"/>
        <v>11.687776108952693</v>
      </c>
      <c r="AJ69" s="24"/>
      <c r="BY69"/>
    </row>
    <row r="70" spans="1:77" ht="16.5">
      <c r="A70" s="97">
        <v>28</v>
      </c>
      <c r="B70" s="4">
        <v>-2.9433261496191037</v>
      </c>
      <c r="C70" s="11">
        <v>293.71604892488523</v>
      </c>
      <c r="D70" s="4">
        <v>-2.932044770675551</v>
      </c>
      <c r="E70" s="4">
        <f t="shared" si="1"/>
        <v>4.154522278226158</v>
      </c>
      <c r="F70" s="143">
        <f t="shared" si="2"/>
        <v>0.4905543582698506</v>
      </c>
      <c r="G70" s="58">
        <f t="shared" si="29"/>
        <v>48.95267482081421</v>
      </c>
      <c r="H70" s="60">
        <f t="shared" si="30"/>
        <v>0.4886741284459251</v>
      </c>
      <c r="I70" s="60">
        <f t="shared" si="31"/>
        <v>0.6924203797043595</v>
      </c>
      <c r="J70" s="41">
        <f t="shared" si="4"/>
        <v>4.154522278226158</v>
      </c>
      <c r="K70" s="18">
        <f t="shared" si="5"/>
        <v>100.66554271745235</v>
      </c>
      <c r="L70" s="18">
        <f t="shared" si="6"/>
        <v>663.926323729689</v>
      </c>
      <c r="M70" s="15">
        <f t="shared" si="7"/>
        <v>2.901127344928262</v>
      </c>
      <c r="N70" s="18">
        <f t="shared" si="8"/>
        <v>168.3764211271239</v>
      </c>
      <c r="O70" s="18">
        <f t="shared" si="9"/>
        <v>765.7310590424265</v>
      </c>
      <c r="P70" s="11">
        <f t="shared" si="10"/>
        <v>21.357856678381886</v>
      </c>
      <c r="Q70" s="83">
        <f t="shared" si="11"/>
        <v>1722.958330640002</v>
      </c>
      <c r="R70" s="113">
        <f t="shared" si="28"/>
        <v>1.5418503902164214E-05</v>
      </c>
      <c r="S70" s="62">
        <f t="shared" si="12"/>
        <v>0.02656543974423921</v>
      </c>
      <c r="T70" s="24"/>
      <c r="U70" s="54">
        <f t="shared" si="13"/>
        <v>5.57269228995973</v>
      </c>
      <c r="V70" s="55">
        <f t="shared" si="14"/>
        <v>4.832326195816747</v>
      </c>
      <c r="W70" s="55">
        <f t="shared" si="15"/>
        <v>4.154522278226158</v>
      </c>
      <c r="X70" s="55">
        <f t="shared" si="16"/>
        <v>3.575043503382686</v>
      </c>
      <c r="Y70" s="56">
        <f t="shared" si="17"/>
        <v>3.1486534479330412</v>
      </c>
      <c r="Z70" s="103">
        <f t="shared" si="18"/>
        <v>813.1928713474196</v>
      </c>
      <c r="AA70" s="103">
        <f t="shared" si="19"/>
        <v>800.5765721212947</v>
      </c>
      <c r="AB70" s="103">
        <f t="shared" si="20"/>
        <v>773.2447220976048</v>
      </c>
      <c r="AC70" s="103">
        <f t="shared" si="21"/>
        <v>737.639040025889</v>
      </c>
      <c r="AD70" s="103">
        <f t="shared" si="22"/>
        <v>704.0020896199243</v>
      </c>
      <c r="AE70" s="51">
        <f t="shared" si="23"/>
        <v>34.20601134909915</v>
      </c>
      <c r="AF70" s="52">
        <f t="shared" si="24"/>
        <v>26.141878952428527</v>
      </c>
      <c r="AG70" s="52">
        <f t="shared" si="25"/>
        <v>19.70482784298754</v>
      </c>
      <c r="AH70" s="52">
        <f t="shared" si="26"/>
        <v>14.91831324957842</v>
      </c>
      <c r="AI70" s="53">
        <f t="shared" si="27"/>
        <v>11.818251997815805</v>
      </c>
      <c r="AJ70" s="24"/>
      <c r="BY70"/>
    </row>
    <row r="71" spans="1:77" ht="16.5">
      <c r="A71" s="97">
        <v>29</v>
      </c>
      <c r="B71" s="4">
        <v>-2.8741355361107566</v>
      </c>
      <c r="C71" s="11">
        <v>297.04201378813184</v>
      </c>
      <c r="D71" s="4">
        <v>-2.9929470254361243</v>
      </c>
      <c r="E71" s="4">
        <f t="shared" si="1"/>
        <v>4.1495044254707825</v>
      </c>
      <c r="F71" s="143">
        <f t="shared" si="2"/>
        <v>0.47902258935179276</v>
      </c>
      <c r="G71" s="58">
        <f t="shared" si="29"/>
        <v>49.50700229802197</v>
      </c>
      <c r="H71" s="60">
        <f t="shared" si="30"/>
        <v>0.4988245042393541</v>
      </c>
      <c r="I71" s="60">
        <f t="shared" si="31"/>
        <v>0.691584070911797</v>
      </c>
      <c r="J71" s="41">
        <f t="shared" si="4"/>
        <v>4.1495044254707825</v>
      </c>
      <c r="K71" s="18">
        <f t="shared" si="5"/>
        <v>95.98835527855996</v>
      </c>
      <c r="L71" s="18">
        <f t="shared" si="6"/>
        <v>634.7942781587218</v>
      </c>
      <c r="M71" s="15">
        <f t="shared" si="7"/>
        <v>3.0228991440711246</v>
      </c>
      <c r="N71" s="18">
        <f t="shared" si="8"/>
        <v>168.027712352715</v>
      </c>
      <c r="O71" s="18">
        <f t="shared" si="9"/>
        <v>766.1450504263363</v>
      </c>
      <c r="P71" s="11">
        <f t="shared" si="10"/>
        <v>21.354110939621993</v>
      </c>
      <c r="Q71" s="83">
        <f t="shared" si="11"/>
        <v>1689.3324063000264</v>
      </c>
      <c r="R71" s="113">
        <f t="shared" si="28"/>
        <v>1.5418503902164214E-05</v>
      </c>
      <c r="S71" s="62">
        <f t="shared" si="12"/>
        <v>0.02604697829858942</v>
      </c>
      <c r="T71" s="24"/>
      <c r="U71" s="54">
        <f t="shared" si="13"/>
        <v>5.563727729108106</v>
      </c>
      <c r="V71" s="55">
        <f t="shared" si="14"/>
        <v>4.823097157629169</v>
      </c>
      <c r="W71" s="55">
        <f t="shared" si="15"/>
        <v>4.1495044254707825</v>
      </c>
      <c r="X71" s="55">
        <f t="shared" si="16"/>
        <v>3.580981513336752</v>
      </c>
      <c r="Y71" s="56">
        <f t="shared" si="17"/>
        <v>3.1744906768652617</v>
      </c>
      <c r="Z71" s="103">
        <f t="shared" si="18"/>
        <v>813.1465909282772</v>
      </c>
      <c r="AA71" s="103">
        <f t="shared" si="19"/>
        <v>800.3063908652746</v>
      </c>
      <c r="AB71" s="103">
        <f t="shared" si="20"/>
        <v>772.9853191234042</v>
      </c>
      <c r="AC71" s="103">
        <f t="shared" si="21"/>
        <v>738.062330395248</v>
      </c>
      <c r="AD71" s="103">
        <f t="shared" si="22"/>
        <v>706.2246208194777</v>
      </c>
      <c r="AE71" s="51">
        <f t="shared" si="23"/>
        <v>34.101918231243445</v>
      </c>
      <c r="AF71" s="52">
        <f t="shared" si="24"/>
        <v>26.04816128172261</v>
      </c>
      <c r="AG71" s="52">
        <f t="shared" si="25"/>
        <v>19.660544405445417</v>
      </c>
      <c r="AH71" s="52">
        <f t="shared" si="26"/>
        <v>14.964010969926557</v>
      </c>
      <c r="AI71" s="53">
        <f t="shared" si="27"/>
        <v>11.995919809771914</v>
      </c>
      <c r="AJ71" s="24"/>
      <c r="BY71"/>
    </row>
    <row r="72" spans="1:77" ht="16.5">
      <c r="A72" s="97">
        <v>30</v>
      </c>
      <c r="B72" s="4">
        <v>-2.814667499304406</v>
      </c>
      <c r="C72" s="11">
        <v>297.5604234248999</v>
      </c>
      <c r="D72" s="4">
        <v>-3.051174456936324</v>
      </c>
      <c r="E72" s="4">
        <f t="shared" si="1"/>
        <v>4.151146672703963</v>
      </c>
      <c r="F72" s="143">
        <f t="shared" si="2"/>
        <v>0.46911124988406766</v>
      </c>
      <c r="G72" s="58">
        <f t="shared" si="29"/>
        <v>49.59340390414998</v>
      </c>
      <c r="H72" s="60">
        <f t="shared" si="30"/>
        <v>0.508529076156054</v>
      </c>
      <c r="I72" s="60">
        <f t="shared" si="31"/>
        <v>0.691857778783994</v>
      </c>
      <c r="J72" s="41">
        <f t="shared" si="4"/>
        <v>4.151146672703963</v>
      </c>
      <c r="K72" s="18">
        <f t="shared" si="5"/>
        <v>92.05730534486094</v>
      </c>
      <c r="L72" s="18">
        <f t="shared" si="6"/>
        <v>609.923772294871</v>
      </c>
      <c r="M72" s="15">
        <f t="shared" si="7"/>
        <v>3.1416635814096696</v>
      </c>
      <c r="N72" s="18">
        <f t="shared" si="8"/>
        <v>168.14181009750268</v>
      </c>
      <c r="O72" s="18">
        <f t="shared" si="9"/>
        <v>766.9165191776455</v>
      </c>
      <c r="P72" s="11">
        <f t="shared" si="10"/>
        <v>21.376938550744473</v>
      </c>
      <c r="Q72" s="83">
        <f t="shared" si="11"/>
        <v>1661.5580090470341</v>
      </c>
      <c r="R72" s="113">
        <f t="shared" si="28"/>
        <v>1.5418503902164214E-05</v>
      </c>
      <c r="S72" s="62">
        <f t="shared" si="12"/>
        <v>0.0256187386461639</v>
      </c>
      <c r="T72" s="24"/>
      <c r="U72" s="54">
        <f t="shared" si="13"/>
        <v>5.548159419882915</v>
      </c>
      <c r="V72" s="55">
        <f t="shared" si="14"/>
        <v>4.814530624162555</v>
      </c>
      <c r="W72" s="55">
        <f t="shared" si="15"/>
        <v>4.151146672703963</v>
      </c>
      <c r="X72" s="55">
        <f t="shared" si="16"/>
        <v>3.597084048273246</v>
      </c>
      <c r="Y72" s="56">
        <f t="shared" si="17"/>
        <v>3.209468801393939</v>
      </c>
      <c r="Z72" s="103">
        <f t="shared" si="18"/>
        <v>813.060041698948</v>
      </c>
      <c r="AA72" s="103">
        <f t="shared" si="19"/>
        <v>800.0531018202005</v>
      </c>
      <c r="AB72" s="103">
        <f t="shared" si="20"/>
        <v>773.0703099048884</v>
      </c>
      <c r="AC72" s="103">
        <f t="shared" si="21"/>
        <v>739.204033778393</v>
      </c>
      <c r="AD72" s="103">
        <f t="shared" si="22"/>
        <v>709.1951086857977</v>
      </c>
      <c r="AE72" s="51">
        <f t="shared" si="23"/>
        <v>33.921520604255505</v>
      </c>
      <c r="AF72" s="52">
        <f t="shared" si="24"/>
        <v>25.961321089355835</v>
      </c>
      <c r="AG72" s="52">
        <f t="shared" si="25"/>
        <v>19.67503207391391</v>
      </c>
      <c r="AH72" s="52">
        <f t="shared" si="26"/>
        <v>15.088281964675287</v>
      </c>
      <c r="AI72" s="53">
        <f t="shared" si="27"/>
        <v>12.238537021521818</v>
      </c>
      <c r="AJ72" s="24"/>
      <c r="BY72"/>
    </row>
    <row r="73" spans="1:77" ht="16.5">
      <c r="A73" s="97">
        <v>31</v>
      </c>
      <c r="B73" s="4">
        <v>-2.758965456209907</v>
      </c>
      <c r="C73" s="11">
        <v>297.69170629424355</v>
      </c>
      <c r="D73" s="4">
        <v>-3.1063009406105677</v>
      </c>
      <c r="E73" s="4">
        <f t="shared" si="1"/>
        <v>4.154635474045543</v>
      </c>
      <c r="F73" s="143">
        <f t="shared" si="2"/>
        <v>0.45982757603498453</v>
      </c>
      <c r="G73" s="58">
        <f t="shared" si="29"/>
        <v>49.61528438237392</v>
      </c>
      <c r="H73" s="60">
        <f t="shared" si="30"/>
        <v>0.5177168234350946</v>
      </c>
      <c r="I73" s="60">
        <f t="shared" si="31"/>
        <v>0.6924392456742572</v>
      </c>
      <c r="J73" s="41">
        <f t="shared" si="4"/>
        <v>4.154635474045543</v>
      </c>
      <c r="K73" s="18">
        <f t="shared" si="5"/>
        <v>88.4497454364464</v>
      </c>
      <c r="L73" s="18">
        <f t="shared" si="6"/>
        <v>587.0410768653318</v>
      </c>
      <c r="M73" s="15">
        <f t="shared" si="7"/>
        <v>3.25621186187066</v>
      </c>
      <c r="N73" s="18">
        <f t="shared" si="8"/>
        <v>168.38429044442907</v>
      </c>
      <c r="O73" s="18">
        <f t="shared" si="9"/>
        <v>767.7390836304928</v>
      </c>
      <c r="P73" s="11">
        <f t="shared" si="10"/>
        <v>21.41144467675933</v>
      </c>
      <c r="Q73" s="83">
        <f t="shared" si="11"/>
        <v>1636.28185291533</v>
      </c>
      <c r="R73" s="113">
        <f t="shared" si="28"/>
        <v>1.5418503902164214E-05</v>
      </c>
      <c r="S73" s="62">
        <f t="shared" si="12"/>
        <v>0.02522901813421551</v>
      </c>
      <c r="T73" s="24"/>
      <c r="U73" s="54">
        <f t="shared" si="13"/>
        <v>5.533148947290656</v>
      </c>
      <c r="V73" s="55">
        <f t="shared" si="14"/>
        <v>4.807316892310977</v>
      </c>
      <c r="W73" s="55">
        <f t="shared" si="15"/>
        <v>4.154635474045543</v>
      </c>
      <c r="X73" s="55">
        <f t="shared" si="16"/>
        <v>3.6149464629785597</v>
      </c>
      <c r="Y73" s="56">
        <f t="shared" si="17"/>
        <v>3.245122759944396</v>
      </c>
      <c r="Z73" s="103">
        <f t="shared" si="18"/>
        <v>812.9691695535661</v>
      </c>
      <c r="AA73" s="103">
        <f t="shared" si="19"/>
        <v>799.8379422074979</v>
      </c>
      <c r="AB73" s="103">
        <f t="shared" si="20"/>
        <v>773.2505641110241</v>
      </c>
      <c r="AC73" s="103">
        <f t="shared" si="21"/>
        <v>740.4599896861198</v>
      </c>
      <c r="AD73" s="103">
        <f t="shared" si="22"/>
        <v>712.1777525942556</v>
      </c>
      <c r="AE73" s="51">
        <f t="shared" si="23"/>
        <v>33.74803845999879</v>
      </c>
      <c r="AF73" s="52">
        <f t="shared" si="24"/>
        <v>25.8883064312444</v>
      </c>
      <c r="AG73" s="52">
        <f t="shared" si="25"/>
        <v>19.705827387494246</v>
      </c>
      <c r="AH73" s="52">
        <f t="shared" si="26"/>
        <v>15.226731651314552</v>
      </c>
      <c r="AI73" s="53">
        <f t="shared" si="27"/>
        <v>12.48831945374468</v>
      </c>
      <c r="AJ73" s="24"/>
      <c r="BY73"/>
    </row>
    <row r="74" spans="1:77" ht="16.5">
      <c r="A74" s="97">
        <v>32</v>
      </c>
      <c r="B74" s="4">
        <v>-2.7112369030589747</v>
      </c>
      <c r="C74" s="11">
        <v>295.76091511286495</v>
      </c>
      <c r="D74" s="4">
        <v>-3.1618604906707013</v>
      </c>
      <c r="E74" s="4">
        <f aca="true" t="shared" si="32" ref="E74:E105">SQRT(B74^2+D74^2)</f>
        <v>4.165113120549451</v>
      </c>
      <c r="F74" s="143">
        <f aca="true" t="shared" si="33" ref="F74:F105">-B74*$E$28*(1-$E$32)/$E$29/$E$33</f>
        <v>0.45187281717649574</v>
      </c>
      <c r="G74" s="58">
        <f t="shared" si="29"/>
        <v>49.29348585214416</v>
      </c>
      <c r="H74" s="60">
        <f t="shared" si="30"/>
        <v>0.5269767484451169</v>
      </c>
      <c r="I74" s="60">
        <f t="shared" si="31"/>
        <v>0.6941855200915752</v>
      </c>
      <c r="J74" s="41">
        <f aca="true" t="shared" si="34" ref="J74:J105">E74*E$28/E$29</f>
        <v>4.165113120549451</v>
      </c>
      <c r="K74" s="18">
        <f aca="true" t="shared" si="35" ref="K74:K105">E$35*E$13/120*F74^2/E$7*E$6*E$9*(E$9-1)*E$4/E$5</f>
        <v>85.41595398454785</v>
      </c>
      <c r="L74" s="18">
        <f aca="true" t="shared" si="36" ref="L74:L105">E$36*E$13/6*F74^2/E$8*E$6*E$4/E$5*(1+(G74*E$4/F74)^2/15)</f>
        <v>567.449778764907</v>
      </c>
      <c r="M74" s="15">
        <f aca="true" t="shared" si="37" ref="M74:M105">E$37*E$13/8*H74^2/E$8*E$6*E$5/E$4</f>
        <v>3.373735300630986</v>
      </c>
      <c r="N74" s="18">
        <f aca="true" t="shared" si="38" ref="N74:N105">E$13*E$14*(E$11/E$10)^2*J74*(1-E$32)/E$33^2*(E$19/2/PI())^2/E$18*LN((E$17+E$18*J74)/(E$17+E$18*E$32*J74))</f>
        <v>169.11325037802115</v>
      </c>
      <c r="O74" s="18">
        <f aca="true" t="shared" si="39" ref="O74:O105">(Z74+AA74+AB74+AC74+AD74)/5</f>
        <v>768.8818707795283</v>
      </c>
      <c r="P74" s="11">
        <f aca="true" t="shared" si="40" ref="P74:P105">(AE74+AF74+AG74+AH74+AI74)/5</f>
        <v>21.483829682540495</v>
      </c>
      <c r="Q74" s="83">
        <f aca="true" t="shared" si="41" ref="Q74:Q105">SUM(K74:P74)</f>
        <v>1615.7184188901758</v>
      </c>
      <c r="R74" s="113">
        <f t="shared" si="28"/>
        <v>1.5418503902164214E-05</v>
      </c>
      <c r="S74" s="62">
        <f aca="true" t="shared" si="42" ref="S74:S105">Q74*R74</f>
        <v>0.024911960746456772</v>
      </c>
      <c r="T74" s="24"/>
      <c r="U74" s="54">
        <f aca="true" t="shared" si="43" ref="U74:U105">SQRT(($B74-$C74*0.8*$E$4)^2+$D74^2)*$E$28/$E$29</f>
        <v>5.515645534119213</v>
      </c>
      <c r="V74" s="55">
        <f aca="true" t="shared" si="44" ref="V74:V105">SQRT(($B74-$C74*0.4*$E$4)^2+$D74^2)*$E$28/$E$29</f>
        <v>4.802904567290479</v>
      </c>
      <c r="W74" s="55">
        <f aca="true" t="shared" si="45" ref="W74:W105">SQRT(($B74)^2+$D74^2)*$E$28/$E$29</f>
        <v>4.165113120549451</v>
      </c>
      <c r="X74" s="55">
        <f aca="true" t="shared" si="46" ref="X74:X105">SQRT(($B74+$C74*0.4*$E$4)^2+$D74^2)*$E$28/$E$29</f>
        <v>3.641863634386871</v>
      </c>
      <c r="Y74" s="56">
        <f aca="true" t="shared" si="47" ref="Y74:Y105">SQRT(($B74+$C74*0.8*$E$4)^2+$D74^2)*$E$28/$E$29</f>
        <v>3.2882978204519175</v>
      </c>
      <c r="Z74" s="103">
        <f aca="true" t="shared" si="48" ref="Z74:Z105">$E$38*$E$13*$E$14*$E$16/$E$33*2/3*$E$20/PI()*($E$21*$E$22*LN((U74+$E$22)/($E$32*U74+$E$22))+$E$23*U74*(1-$E$32)+$E$24*U74^2/2*(1-$E$32^2))</f>
        <v>812.8539980598463</v>
      </c>
      <c r="AA74" s="103">
        <f aca="true" t="shared" si="49" ref="AA74:AA105">$E$38*$E$13*$E$14*$E$16/$E$33*2/3*$E$20/PI()*($E$21*$E$22*LN((V74+$E$22)/($E$32*V74+$E$22))+$E$23*V74*(1-$E$32)+$E$24*V74^2/2*(1-$E$32^2))</f>
        <v>799.705495970534</v>
      </c>
      <c r="AB74" s="103">
        <f aca="true" t="shared" si="50" ref="AB74:AB105">$E$38*$E$13*$E$14*$E$16/$E$33*2/3*$E$20/PI()*($E$21*$E$22*LN((W74+$E$22)/($E$32*W74+$E$22))+$E$23*W74*(1-$E$32)+$E$24*W74^2/2*(1-$E$32^2))</f>
        <v>773.7894492717816</v>
      </c>
      <c r="AC74" s="103">
        <f aca="true" t="shared" si="51" ref="AC74:AC105">$E$38*$E$13*$E$14*$E$16/$E$33*2/3*$E$20/PI()*($E$21*$E$22*LN((X74+$E$22)/($E$32*X74+$E$22))+$E$23*X74*(1-$E$32)+$E$24*X74^2/2*(1-$E$32^2))</f>
        <v>742.3317280341652</v>
      </c>
      <c r="AD74" s="103">
        <f aca="true" t="shared" si="52" ref="AD74:AD105">$E$38*$E$13*$E$14*$E$16/$E$33*2/3*$E$20/PI()*($E$21*$E$22*LN((Y74+$E$22)/($E$32*Y74+$E$22))+$E$23*Y74*(1-$E$32)+$E$24*Y74^2/2*(1-$E$32^2))</f>
        <v>715.7286825613139</v>
      </c>
      <c r="AE74" s="51">
        <f aca="true" t="shared" si="53" ref="AE74:AE105">1/9/PI()*$E$20/$E$33*$E$27^2*U74*(3*U74+4*$E$26)/($E$25*$E$26*$E$13*$E$14*$E$16*16*$E$4^2*$E$5^2)</f>
        <v>33.546304258653684</v>
      </c>
      <c r="AF74" s="52">
        <f aca="true" t="shared" si="54" ref="AF74:AF105">1/9/PI()*$E$20/$E$33*$E$27^2*V74*(3*V74+4*$E$26)/($E$25*$E$26*$E$13*$E$14*$E$16*16*$E$4^2*$E$5^2)</f>
        <v>25.843697016509903</v>
      </c>
      <c r="AG74" s="52">
        <f aca="true" t="shared" si="55" ref="AG74:AG105">1/9/PI()*$E$20/$E$33*$E$27^2*W74*(3*W74+4*$E$26)/($E$25*$E$26*$E$13*$E$14*$E$16*16*$E$4^2*$E$5^2)</f>
        <v>19.798456526263063</v>
      </c>
      <c r="AH74" s="52">
        <f aca="true" t="shared" si="56" ref="AH74:AH105">1/9/PI()*$E$20/$E$33*$E$27^2*X74*(3*X74+4*$E$26)/($E$25*$E$26*$E$13*$E$14*$E$16*16*$E$4^2*$E$5^2)</f>
        <v>15.436549586793685</v>
      </c>
      <c r="AI74" s="53">
        <f aca="true" t="shared" si="57" ref="AI74:AI105">1/9/PI()*$E$20/$E$33*$E$27^2*Y74*(3*Y74+4*$E$26)/($E$25*$E$26*$E$13*$E$14*$E$16*16*$E$4^2*$E$5^2)</f>
        <v>12.794141024482123</v>
      </c>
      <c r="AJ74" s="24"/>
      <c r="BY74"/>
    </row>
    <row r="75" spans="1:77" ht="16.5">
      <c r="A75" s="97">
        <v>33</v>
      </c>
      <c r="B75" s="4">
        <v>-2.669278910699692</v>
      </c>
      <c r="C75" s="11">
        <v>292.2450183841966</v>
      </c>
      <c r="D75" s="4">
        <v>-3.2213535043073547</v>
      </c>
      <c r="E75" s="4">
        <f t="shared" si="32"/>
        <v>4.18355928639949</v>
      </c>
      <c r="F75" s="143">
        <f t="shared" si="33"/>
        <v>0.4448798184499486</v>
      </c>
      <c r="G75" s="58">
        <f t="shared" si="29"/>
        <v>48.70750306403277</v>
      </c>
      <c r="H75" s="60">
        <f t="shared" si="30"/>
        <v>0.5368922507178924</v>
      </c>
      <c r="I75" s="60">
        <f t="shared" si="31"/>
        <v>0.6972598810665815</v>
      </c>
      <c r="J75" s="41">
        <f t="shared" si="34"/>
        <v>4.18355928639949</v>
      </c>
      <c r="K75" s="18">
        <f t="shared" si="35"/>
        <v>82.79268591398805</v>
      </c>
      <c r="L75" s="18">
        <f t="shared" si="36"/>
        <v>550.2002757469797</v>
      </c>
      <c r="M75" s="15">
        <f t="shared" si="37"/>
        <v>3.5018889478807913</v>
      </c>
      <c r="N75" s="18">
        <f t="shared" si="38"/>
        <v>170.39928635398624</v>
      </c>
      <c r="O75" s="18">
        <f t="shared" si="39"/>
        <v>770.38129996808</v>
      </c>
      <c r="P75" s="11">
        <f t="shared" si="40"/>
        <v>21.609096477042904</v>
      </c>
      <c r="Q75" s="83">
        <f t="shared" si="41"/>
        <v>1598.8845334079579</v>
      </c>
      <c r="R75" s="113">
        <f aca="true" t="shared" si="58" ref="R75:R104">K$32*(A76-A74)/2</f>
        <v>1.5418503902164214E-05</v>
      </c>
      <c r="S75" s="62">
        <f t="shared" si="42"/>
        <v>0.024652407417460605</v>
      </c>
      <c r="T75" s="24"/>
      <c r="U75" s="54">
        <f t="shared" si="43"/>
        <v>5.498417178552677</v>
      </c>
      <c r="V75" s="55">
        <f t="shared" si="44"/>
        <v>4.803054572689054</v>
      </c>
      <c r="W75" s="55">
        <f t="shared" si="45"/>
        <v>4.18355928639949</v>
      </c>
      <c r="X75" s="55">
        <f t="shared" si="46"/>
        <v>3.678463904019408</v>
      </c>
      <c r="Y75" s="56">
        <f t="shared" si="47"/>
        <v>3.3400776037829005</v>
      </c>
      <c r="Z75" s="103">
        <f t="shared" si="48"/>
        <v>812.730953052949</v>
      </c>
      <c r="AA75" s="103">
        <f t="shared" si="49"/>
        <v>799.7100092345465</v>
      </c>
      <c r="AB75" s="103">
        <f t="shared" si="50"/>
        <v>774.72921182087</v>
      </c>
      <c r="AC75" s="103">
        <f t="shared" si="51"/>
        <v>744.8366008615594</v>
      </c>
      <c r="AD75" s="103">
        <f t="shared" si="52"/>
        <v>719.8997248704756</v>
      </c>
      <c r="AE75" s="51">
        <f t="shared" si="53"/>
        <v>33.348328876817014</v>
      </c>
      <c r="AF75" s="52">
        <f t="shared" si="54"/>
        <v>25.845212969585912</v>
      </c>
      <c r="AG75" s="52">
        <f t="shared" si="55"/>
        <v>19.96205738360519</v>
      </c>
      <c r="AH75" s="52">
        <f t="shared" si="56"/>
        <v>15.724133808505055</v>
      </c>
      <c r="AI75" s="53">
        <f t="shared" si="57"/>
        <v>13.165749346701364</v>
      </c>
      <c r="AJ75" s="24"/>
      <c r="BY75"/>
    </row>
    <row r="76" spans="1:77" ht="16.5">
      <c r="A76" s="97">
        <v>34</v>
      </c>
      <c r="B76" s="4">
        <v>-2.6375447342258767</v>
      </c>
      <c r="C76" s="11">
        <v>287.200924963392</v>
      </c>
      <c r="D76" s="4">
        <v>-3.285142488990785</v>
      </c>
      <c r="E76" s="4">
        <f t="shared" si="32"/>
        <v>4.212932873665948</v>
      </c>
      <c r="F76" s="143">
        <f t="shared" si="33"/>
        <v>0.4395907890376461</v>
      </c>
      <c r="G76" s="58">
        <f aca="true" t="shared" si="59" ref="G76:G107">C76*$E$28*(1-$E$32)/$E$29/$E$33</f>
        <v>47.86682082723201</v>
      </c>
      <c r="H76" s="60">
        <f aca="true" t="shared" si="60" ref="H76:H107">-D76*$E$28*(1-$E$32)/$E$29/$E$33</f>
        <v>0.5475237481651308</v>
      </c>
      <c r="I76" s="60">
        <f aca="true" t="shared" si="61" ref="I76:I107">E76*$E$28*(1-$E$32)/$E$29/$E$33</f>
        <v>0.7021554789443246</v>
      </c>
      <c r="J76" s="41">
        <f t="shared" si="34"/>
        <v>4.212932873665948</v>
      </c>
      <c r="K76" s="18">
        <f t="shared" si="35"/>
        <v>80.83579800653133</v>
      </c>
      <c r="L76" s="18">
        <f t="shared" si="36"/>
        <v>536.9360487523531</v>
      </c>
      <c r="M76" s="15">
        <f t="shared" si="37"/>
        <v>3.6419503449459616</v>
      </c>
      <c r="N76" s="18">
        <f t="shared" si="38"/>
        <v>172.45420159665926</v>
      </c>
      <c r="O76" s="18">
        <f t="shared" si="39"/>
        <v>772.317173336828</v>
      </c>
      <c r="P76" s="11">
        <f t="shared" si="40"/>
        <v>21.815676563573465</v>
      </c>
      <c r="Q76" s="83">
        <f t="shared" si="41"/>
        <v>1588.0008486008912</v>
      </c>
      <c r="R76" s="113">
        <f t="shared" si="58"/>
        <v>1.5418503902164214E-05</v>
      </c>
      <c r="S76" s="62">
        <f t="shared" si="42"/>
        <v>0.024484597280792924</v>
      </c>
      <c r="T76" s="24"/>
      <c r="U76" s="54">
        <f t="shared" si="43"/>
        <v>5.4857922459911075</v>
      </c>
      <c r="V76" s="55">
        <f t="shared" si="44"/>
        <v>4.811509519088599</v>
      </c>
      <c r="W76" s="55">
        <f t="shared" si="45"/>
        <v>4.212932873665948</v>
      </c>
      <c r="X76" s="55">
        <f t="shared" si="46"/>
        <v>3.7267217770288723</v>
      </c>
      <c r="Y76" s="56">
        <f t="shared" si="47"/>
        <v>3.401408424223448</v>
      </c>
      <c r="Z76" s="103">
        <f t="shared" si="48"/>
        <v>812.6346848913937</v>
      </c>
      <c r="AA76" s="103">
        <f t="shared" si="49"/>
        <v>799.9632011578581</v>
      </c>
      <c r="AB76" s="103">
        <f t="shared" si="50"/>
        <v>776.2021199444623</v>
      </c>
      <c r="AC76" s="103">
        <f t="shared" si="51"/>
        <v>748.0686761159889</v>
      </c>
      <c r="AD76" s="103">
        <f t="shared" si="52"/>
        <v>724.7171845744373</v>
      </c>
      <c r="AE76" s="51">
        <f t="shared" si="53"/>
        <v>33.20362337252122</v>
      </c>
      <c r="AF76" s="52">
        <f t="shared" si="54"/>
        <v>25.930730148601423</v>
      </c>
      <c r="AG76" s="52">
        <f t="shared" si="55"/>
        <v>20.22395646775268</v>
      </c>
      <c r="AH76" s="52">
        <f t="shared" si="56"/>
        <v>16.107345531222382</v>
      </c>
      <c r="AI76" s="53">
        <f t="shared" si="57"/>
        <v>13.612727297769615</v>
      </c>
      <c r="AJ76" s="24"/>
      <c r="BY76"/>
    </row>
    <row r="77" spans="1:77" ht="16.5">
      <c r="A77" s="97">
        <v>35</v>
      </c>
      <c r="B77" s="4">
        <v>-2.6092980206098773</v>
      </c>
      <c r="C77" s="11">
        <v>279.6282082739125</v>
      </c>
      <c r="D77" s="4">
        <v>-3.360034817120199</v>
      </c>
      <c r="E77" s="4">
        <f t="shared" si="32"/>
        <v>4.254206169500791</v>
      </c>
      <c r="F77" s="143">
        <f t="shared" si="33"/>
        <v>0.43488300343497954</v>
      </c>
      <c r="G77" s="58">
        <f t="shared" si="59"/>
        <v>46.60470137898542</v>
      </c>
      <c r="H77" s="60">
        <f t="shared" si="60"/>
        <v>0.5600058028533664</v>
      </c>
      <c r="I77" s="60">
        <f t="shared" si="61"/>
        <v>0.7090343615834651</v>
      </c>
      <c r="J77" s="41">
        <f t="shared" si="34"/>
        <v>4.254206169500791</v>
      </c>
      <c r="K77" s="18">
        <f t="shared" si="35"/>
        <v>79.11365172955108</v>
      </c>
      <c r="L77" s="18">
        <f t="shared" si="36"/>
        <v>524.7688232793444</v>
      </c>
      <c r="M77" s="15">
        <f t="shared" si="37"/>
        <v>3.8098962821854925</v>
      </c>
      <c r="N77" s="18">
        <f t="shared" si="38"/>
        <v>175.3561208838299</v>
      </c>
      <c r="O77" s="18">
        <f t="shared" si="39"/>
        <v>774.786862228068</v>
      </c>
      <c r="P77" s="11">
        <f t="shared" si="40"/>
        <v>22.1045199453995</v>
      </c>
      <c r="Q77" s="83">
        <f t="shared" si="41"/>
        <v>1579.9398743483782</v>
      </c>
      <c r="R77" s="113">
        <f t="shared" si="58"/>
        <v>1.5418503902164214E-05</v>
      </c>
      <c r="S77" s="62">
        <f t="shared" si="42"/>
        <v>0.02436030911782531</v>
      </c>
      <c r="T77" s="24"/>
      <c r="U77" s="54">
        <f t="shared" si="43"/>
        <v>5.471942320053327</v>
      </c>
      <c r="V77" s="55">
        <f t="shared" si="44"/>
        <v>4.8259282995288295</v>
      </c>
      <c r="W77" s="55">
        <f t="shared" si="45"/>
        <v>4.254206169500791</v>
      </c>
      <c r="X77" s="55">
        <f t="shared" si="46"/>
        <v>3.790542348433361</v>
      </c>
      <c r="Y77" s="56">
        <f t="shared" si="47"/>
        <v>3.4784202506507977</v>
      </c>
      <c r="Z77" s="103">
        <f t="shared" si="48"/>
        <v>812.5231390612522</v>
      </c>
      <c r="AA77" s="103">
        <f t="shared" si="49"/>
        <v>800.3895702367199</v>
      </c>
      <c r="AB77" s="103">
        <f t="shared" si="50"/>
        <v>778.2228707983369</v>
      </c>
      <c r="AC77" s="103">
        <f t="shared" si="51"/>
        <v>752.2201029540694</v>
      </c>
      <c r="AD77" s="103">
        <f t="shared" si="52"/>
        <v>730.5786280899621</v>
      </c>
      <c r="AE77" s="51">
        <f t="shared" si="53"/>
        <v>33.045237863920185</v>
      </c>
      <c r="AF77" s="52">
        <f t="shared" si="54"/>
        <v>26.076892722829065</v>
      </c>
      <c r="AG77" s="52">
        <f t="shared" si="55"/>
        <v>20.594823577973628</v>
      </c>
      <c r="AH77" s="52">
        <f t="shared" si="56"/>
        <v>16.621176217446404</v>
      </c>
      <c r="AI77" s="53">
        <f t="shared" si="57"/>
        <v>14.184469344828214</v>
      </c>
      <c r="AJ77" s="24"/>
      <c r="BY77"/>
    </row>
    <row r="78" spans="1:77" ht="16.5">
      <c r="A78" s="97">
        <v>36</v>
      </c>
      <c r="B78" s="4">
        <v>-2.5764540293352063</v>
      </c>
      <c r="C78" s="11">
        <v>273.9471788397309</v>
      </c>
      <c r="D78" s="4">
        <v>-3.4458735258073268</v>
      </c>
      <c r="E78" s="4">
        <f t="shared" si="32"/>
        <v>4.302575940194134</v>
      </c>
      <c r="F78" s="143">
        <f t="shared" si="33"/>
        <v>0.4294090048892011</v>
      </c>
      <c r="G78" s="58">
        <f t="shared" si="59"/>
        <v>45.65786313995515</v>
      </c>
      <c r="H78" s="60">
        <f t="shared" si="60"/>
        <v>0.5743122543012211</v>
      </c>
      <c r="I78" s="60">
        <f t="shared" si="61"/>
        <v>0.7170959900323557</v>
      </c>
      <c r="J78" s="41">
        <f t="shared" si="34"/>
        <v>4.302575940194134</v>
      </c>
      <c r="K78" s="18">
        <f t="shared" si="35"/>
        <v>77.13453350813136</v>
      </c>
      <c r="L78" s="18">
        <f t="shared" si="36"/>
        <v>511.2996556283393</v>
      </c>
      <c r="M78" s="15">
        <f t="shared" si="37"/>
        <v>4.007045414224118</v>
      </c>
      <c r="N78" s="18">
        <f t="shared" si="38"/>
        <v>178.77842664112666</v>
      </c>
      <c r="O78" s="18">
        <f t="shared" si="39"/>
        <v>777.4830996834852</v>
      </c>
      <c r="P78" s="11">
        <f t="shared" si="40"/>
        <v>22.483558519758112</v>
      </c>
      <c r="Q78" s="83">
        <f t="shared" si="41"/>
        <v>1571.1863193950646</v>
      </c>
      <c r="R78" s="113">
        <f t="shared" si="58"/>
        <v>1.5418503902164214E-05</v>
      </c>
      <c r="S78" s="62">
        <f t="shared" si="42"/>
        <v>0.024225342396619835</v>
      </c>
      <c r="T78" s="24"/>
      <c r="U78" s="54">
        <f t="shared" si="43"/>
        <v>5.472406664643446</v>
      </c>
      <c r="V78" s="55">
        <f t="shared" si="44"/>
        <v>4.850613934778308</v>
      </c>
      <c r="W78" s="55">
        <f t="shared" si="45"/>
        <v>4.302575940194134</v>
      </c>
      <c r="X78" s="55">
        <f t="shared" si="46"/>
        <v>3.8598377211807517</v>
      </c>
      <c r="Y78" s="56">
        <f t="shared" si="47"/>
        <v>3.561884063582451</v>
      </c>
      <c r="Z78" s="103">
        <f t="shared" si="48"/>
        <v>812.5269794925429</v>
      </c>
      <c r="AA78" s="103">
        <f t="shared" si="49"/>
        <v>801.1036892757236</v>
      </c>
      <c r="AB78" s="103">
        <f t="shared" si="50"/>
        <v>780.5185356095008</v>
      </c>
      <c r="AC78" s="103">
        <f t="shared" si="51"/>
        <v>756.5696917853439</v>
      </c>
      <c r="AD78" s="103">
        <f t="shared" si="52"/>
        <v>736.6966022543152</v>
      </c>
      <c r="AE78" s="51">
        <f t="shared" si="53"/>
        <v>33.05054191870609</v>
      </c>
      <c r="AF78" s="52">
        <f t="shared" si="54"/>
        <v>26.328079633433944</v>
      </c>
      <c r="AG78" s="52">
        <f t="shared" si="55"/>
        <v>21.033722757913534</v>
      </c>
      <c r="AH78" s="52">
        <f t="shared" si="56"/>
        <v>17.188160183931544</v>
      </c>
      <c r="AI78" s="53">
        <f t="shared" si="57"/>
        <v>14.817288104805444</v>
      </c>
      <c r="AJ78" s="24"/>
      <c r="BY78"/>
    </row>
    <row r="79" spans="1:77" ht="16.5">
      <c r="A79" s="97">
        <v>37</v>
      </c>
      <c r="B79" s="4">
        <v>-2.5352834640695328</v>
      </c>
      <c r="C79" s="11">
        <v>270.0787957741034</v>
      </c>
      <c r="D79" s="4">
        <v>-3.5385001643441343</v>
      </c>
      <c r="E79" s="4">
        <f t="shared" si="32"/>
        <v>4.3530042104560245</v>
      </c>
      <c r="F79" s="143">
        <f t="shared" si="33"/>
        <v>0.42254724401158883</v>
      </c>
      <c r="G79" s="58">
        <f t="shared" si="59"/>
        <v>45.01313262901724</v>
      </c>
      <c r="H79" s="60">
        <f t="shared" si="60"/>
        <v>0.589750027390689</v>
      </c>
      <c r="I79" s="60">
        <f t="shared" si="61"/>
        <v>0.7255007017426707</v>
      </c>
      <c r="J79" s="41">
        <f t="shared" si="34"/>
        <v>4.3530042104560245</v>
      </c>
      <c r="K79" s="18">
        <f t="shared" si="35"/>
        <v>74.68907986583683</v>
      </c>
      <c r="L79" s="18">
        <f t="shared" si="36"/>
        <v>495.1684670679195</v>
      </c>
      <c r="M79" s="15">
        <f t="shared" si="37"/>
        <v>4.225363125086553</v>
      </c>
      <c r="N79" s="18">
        <f t="shared" si="38"/>
        <v>182.3707851596699</v>
      </c>
      <c r="O79" s="18">
        <f t="shared" si="39"/>
        <v>780.1738372799102</v>
      </c>
      <c r="P79" s="11">
        <f t="shared" si="40"/>
        <v>22.906357528826916</v>
      </c>
      <c r="Q79" s="83">
        <f t="shared" si="41"/>
        <v>1559.53389002725</v>
      </c>
      <c r="R79" s="113">
        <f t="shared" si="58"/>
        <v>1.5418503902164214E-05</v>
      </c>
      <c r="S79" s="62">
        <f t="shared" si="42"/>
        <v>0.02404567936894249</v>
      </c>
      <c r="T79" s="24"/>
      <c r="U79" s="54">
        <f t="shared" si="43"/>
        <v>5.481536258947783</v>
      </c>
      <c r="V79" s="55">
        <f t="shared" si="44"/>
        <v>4.880201384226984</v>
      </c>
      <c r="W79" s="55">
        <f t="shared" si="45"/>
        <v>4.3530042104560245</v>
      </c>
      <c r="X79" s="55">
        <f t="shared" si="46"/>
        <v>3.929895682466642</v>
      </c>
      <c r="Y79" s="56">
        <f t="shared" si="47"/>
        <v>3.6472823865279786</v>
      </c>
      <c r="Z79" s="103">
        <f t="shared" si="48"/>
        <v>812.601068787793</v>
      </c>
      <c r="AA79" s="103">
        <f t="shared" si="49"/>
        <v>801.9332680994216</v>
      </c>
      <c r="AB79" s="103">
        <f t="shared" si="50"/>
        <v>782.8287145893438</v>
      </c>
      <c r="AC79" s="103">
        <f t="shared" si="51"/>
        <v>760.8006353833649</v>
      </c>
      <c r="AD79" s="103">
        <f t="shared" si="52"/>
        <v>742.7054995396281</v>
      </c>
      <c r="AE79" s="51">
        <f t="shared" si="53"/>
        <v>33.154912425054306</v>
      </c>
      <c r="AF79" s="52">
        <f t="shared" si="54"/>
        <v>26.63072435667894</v>
      </c>
      <c r="AG79" s="52">
        <f t="shared" si="55"/>
        <v>21.496201813551636</v>
      </c>
      <c r="AH79" s="52">
        <f t="shared" si="56"/>
        <v>17.770988196056063</v>
      </c>
      <c r="AI79" s="53">
        <f t="shared" si="57"/>
        <v>15.47896085279363</v>
      </c>
      <c r="AJ79" s="24"/>
      <c r="BY79"/>
    </row>
    <row r="80" spans="1:77" ht="16.5">
      <c r="A80" s="97">
        <v>38</v>
      </c>
      <c r="B80" s="4">
        <v>-2.4859101785173223</v>
      </c>
      <c r="C80" s="11">
        <v>267.629859111193</v>
      </c>
      <c r="D80" s="4">
        <v>-3.634620734515027</v>
      </c>
      <c r="E80" s="4">
        <f t="shared" si="32"/>
        <v>4.403432445198017</v>
      </c>
      <c r="F80" s="143">
        <f t="shared" si="33"/>
        <v>0.4143183630862204</v>
      </c>
      <c r="G80" s="58">
        <f t="shared" si="59"/>
        <v>44.60497651853216</v>
      </c>
      <c r="H80" s="60">
        <f t="shared" si="60"/>
        <v>0.6057701224191713</v>
      </c>
      <c r="I80" s="60">
        <f t="shared" si="61"/>
        <v>0.7339054075330028</v>
      </c>
      <c r="J80" s="41">
        <f t="shared" si="34"/>
        <v>4.403432445198017</v>
      </c>
      <c r="K80" s="18">
        <f t="shared" si="35"/>
        <v>71.80834651761727</v>
      </c>
      <c r="L80" s="18">
        <f t="shared" si="36"/>
        <v>476.4998536104011</v>
      </c>
      <c r="M80" s="15">
        <f t="shared" si="37"/>
        <v>4.458038320134663</v>
      </c>
      <c r="N80" s="18">
        <f t="shared" si="38"/>
        <v>185.98782021751174</v>
      </c>
      <c r="O80" s="18">
        <f t="shared" si="39"/>
        <v>782.764971408905</v>
      </c>
      <c r="P80" s="11">
        <f t="shared" si="40"/>
        <v>23.349442359424167</v>
      </c>
      <c r="Q80" s="83">
        <f t="shared" si="41"/>
        <v>1544.868472433994</v>
      </c>
      <c r="R80" s="113">
        <f t="shared" si="58"/>
        <v>1.5418503902164214E-05</v>
      </c>
      <c r="S80" s="62">
        <f t="shared" si="42"/>
        <v>0.023819560570554003</v>
      </c>
      <c r="T80" s="24"/>
      <c r="U80" s="54">
        <f t="shared" si="43"/>
        <v>5.495644734011299</v>
      </c>
      <c r="V80" s="55">
        <f t="shared" si="44"/>
        <v>4.911913208009907</v>
      </c>
      <c r="W80" s="55">
        <f t="shared" si="45"/>
        <v>4.403432445198017</v>
      </c>
      <c r="X80" s="55">
        <f t="shared" si="46"/>
        <v>3.999010984189384</v>
      </c>
      <c r="Y80" s="56">
        <f t="shared" si="47"/>
        <v>3.732627227537792</v>
      </c>
      <c r="Z80" s="103">
        <f t="shared" si="48"/>
        <v>812.710254698212</v>
      </c>
      <c r="AA80" s="103">
        <f t="shared" si="49"/>
        <v>802.7905448346094</v>
      </c>
      <c r="AB80" s="103">
        <f t="shared" si="50"/>
        <v>785.054138889197</v>
      </c>
      <c r="AC80" s="103">
        <f t="shared" si="51"/>
        <v>764.8112298546944</v>
      </c>
      <c r="AD80" s="103">
        <f t="shared" si="52"/>
        <v>748.4586887678122</v>
      </c>
      <c r="AE80" s="51">
        <f t="shared" si="53"/>
        <v>33.31652456851204</v>
      </c>
      <c r="AF80" s="52">
        <f t="shared" si="54"/>
        <v>26.957011303563775</v>
      </c>
      <c r="AG80" s="52">
        <f t="shared" si="55"/>
        <v>21.96368405699305</v>
      </c>
      <c r="AH80" s="52">
        <f t="shared" si="56"/>
        <v>18.35543697927286</v>
      </c>
      <c r="AI80" s="53">
        <f t="shared" si="57"/>
        <v>16.15455488877912</v>
      </c>
      <c r="AJ80" s="24"/>
      <c r="BY80"/>
    </row>
    <row r="81" spans="1:77" ht="16.5">
      <c r="A81" s="97">
        <v>39</v>
      </c>
      <c r="B81" s="4">
        <v>-2.4287738043023666</v>
      </c>
      <c r="C81" s="11">
        <v>266.71740499918525</v>
      </c>
      <c r="D81" s="4">
        <v>-3.7312804857203368</v>
      </c>
      <c r="E81" s="4">
        <f t="shared" si="32"/>
        <v>4.452122668523722</v>
      </c>
      <c r="F81" s="143">
        <f t="shared" si="33"/>
        <v>0.40479563405039437</v>
      </c>
      <c r="G81" s="58">
        <f t="shared" si="59"/>
        <v>44.45290083319754</v>
      </c>
      <c r="H81" s="60">
        <f t="shared" si="60"/>
        <v>0.6218800809533894</v>
      </c>
      <c r="I81" s="60">
        <f t="shared" si="61"/>
        <v>0.7420204447539537</v>
      </c>
      <c r="J81" s="41">
        <f t="shared" si="34"/>
        <v>4.452122668523722</v>
      </c>
      <c r="K81" s="18">
        <f t="shared" si="35"/>
        <v>68.54538211060779</v>
      </c>
      <c r="L81" s="18">
        <f t="shared" si="36"/>
        <v>455.6425699829597</v>
      </c>
      <c r="M81" s="15">
        <f t="shared" si="37"/>
        <v>4.698306999403219</v>
      </c>
      <c r="N81" s="18">
        <f t="shared" si="38"/>
        <v>189.50338932239316</v>
      </c>
      <c r="O81" s="18">
        <f t="shared" si="39"/>
        <v>785.1827785566772</v>
      </c>
      <c r="P81" s="11">
        <f t="shared" si="40"/>
        <v>23.797249114938346</v>
      </c>
      <c r="Q81" s="83">
        <f t="shared" si="41"/>
        <v>1527.3696760869793</v>
      </c>
      <c r="R81" s="113">
        <f t="shared" si="58"/>
        <v>1.5418503902164214E-05</v>
      </c>
      <c r="S81" s="62">
        <f t="shared" si="42"/>
        <v>0.023549755310794382</v>
      </c>
      <c r="T81" s="24"/>
      <c r="U81" s="54">
        <f t="shared" si="43"/>
        <v>5.513710037956039</v>
      </c>
      <c r="V81" s="55">
        <f t="shared" si="44"/>
        <v>4.9443382118730765</v>
      </c>
      <c r="W81" s="55">
        <f t="shared" si="45"/>
        <v>4.452122668523722</v>
      </c>
      <c r="X81" s="55">
        <f t="shared" si="46"/>
        <v>4.065187091542132</v>
      </c>
      <c r="Y81" s="56">
        <f t="shared" si="47"/>
        <v>3.8156951993525694</v>
      </c>
      <c r="Z81" s="103">
        <f t="shared" si="48"/>
        <v>812.8406537879093</v>
      </c>
      <c r="AA81" s="103">
        <f t="shared" si="49"/>
        <v>803.6330371615622</v>
      </c>
      <c r="AB81" s="103">
        <f t="shared" si="50"/>
        <v>787.1225912945196</v>
      </c>
      <c r="AC81" s="103">
        <f t="shared" si="51"/>
        <v>768.49971341744</v>
      </c>
      <c r="AD81" s="103">
        <f t="shared" si="52"/>
        <v>753.8178971219555</v>
      </c>
      <c r="AE81" s="51">
        <f t="shared" si="53"/>
        <v>33.524033864639016</v>
      </c>
      <c r="AF81" s="52">
        <f t="shared" si="54"/>
        <v>27.292682152472906</v>
      </c>
      <c r="AG81" s="52">
        <f t="shared" si="55"/>
        <v>22.41980231762303</v>
      </c>
      <c r="AH81" s="52">
        <f t="shared" si="56"/>
        <v>18.92383934674985</v>
      </c>
      <c r="AI81" s="53">
        <f t="shared" si="57"/>
        <v>16.825887893206914</v>
      </c>
      <c r="AJ81" s="24"/>
      <c r="BY81"/>
    </row>
    <row r="82" spans="1:77" ht="16.5">
      <c r="A82" s="97">
        <v>40</v>
      </c>
      <c r="B82" s="4">
        <v>-2.3645929712935825</v>
      </c>
      <c r="C82" s="11">
        <v>267.68052309683566</v>
      </c>
      <c r="D82" s="4">
        <v>-3.826948792718716</v>
      </c>
      <c r="E82" s="4">
        <f t="shared" si="32"/>
        <v>4.498537204690237</v>
      </c>
      <c r="F82" s="143">
        <f t="shared" si="33"/>
        <v>0.3940988285489304</v>
      </c>
      <c r="G82" s="58">
        <f t="shared" si="59"/>
        <v>44.61342051613927</v>
      </c>
      <c r="H82" s="60">
        <f t="shared" si="60"/>
        <v>0.6378247987864527</v>
      </c>
      <c r="I82" s="60">
        <f t="shared" si="61"/>
        <v>0.7497562007817061</v>
      </c>
      <c r="J82" s="41">
        <f t="shared" si="34"/>
        <v>4.498537204690237</v>
      </c>
      <c r="K82" s="18">
        <f t="shared" si="35"/>
        <v>64.97059591352979</v>
      </c>
      <c r="L82" s="18">
        <f t="shared" si="36"/>
        <v>433.093354309464</v>
      </c>
      <c r="M82" s="15">
        <f t="shared" si="37"/>
        <v>4.942320439837415</v>
      </c>
      <c r="N82" s="18">
        <f t="shared" si="38"/>
        <v>192.87566789260035</v>
      </c>
      <c r="O82" s="18">
        <f t="shared" si="39"/>
        <v>787.4126162628597</v>
      </c>
      <c r="P82" s="11">
        <f t="shared" si="40"/>
        <v>24.24752537926442</v>
      </c>
      <c r="Q82" s="83">
        <f t="shared" si="41"/>
        <v>1507.5420801975558</v>
      </c>
      <c r="R82" s="113">
        <f t="shared" si="58"/>
        <v>1.5418503902164214E-05</v>
      </c>
      <c r="S82" s="62">
        <f t="shared" si="42"/>
        <v>0.02324404344620277</v>
      </c>
      <c r="T82" s="24"/>
      <c r="U82" s="54">
        <f t="shared" si="43"/>
        <v>5.536624890388826</v>
      </c>
      <c r="V82" s="55">
        <f t="shared" si="44"/>
        <v>4.977549583134937</v>
      </c>
      <c r="W82" s="55">
        <f t="shared" si="45"/>
        <v>4.498537204690237</v>
      </c>
      <c r="X82" s="55">
        <f t="shared" si="46"/>
        <v>4.127556972970753</v>
      </c>
      <c r="Y82" s="56">
        <f t="shared" si="47"/>
        <v>3.8955960522079924</v>
      </c>
      <c r="Z82" s="103">
        <f t="shared" si="48"/>
        <v>812.9908612036813</v>
      </c>
      <c r="AA82" s="103">
        <f t="shared" si="49"/>
        <v>804.4602838145595</v>
      </c>
      <c r="AB82" s="103">
        <f t="shared" si="50"/>
        <v>789.0210735925845</v>
      </c>
      <c r="AC82" s="103">
        <f t="shared" si="51"/>
        <v>771.8407754067174</v>
      </c>
      <c r="AD82" s="103">
        <f t="shared" si="52"/>
        <v>758.7500872967556</v>
      </c>
      <c r="AE82" s="51">
        <f t="shared" si="53"/>
        <v>33.78817190684447</v>
      </c>
      <c r="AF82" s="52">
        <f t="shared" si="54"/>
        <v>27.63863816508278</v>
      </c>
      <c r="AG82" s="52">
        <f t="shared" si="55"/>
        <v>22.858945128575098</v>
      </c>
      <c r="AH82" s="52">
        <f t="shared" si="56"/>
        <v>19.46743647726304</v>
      </c>
      <c r="AI82" s="53">
        <f t="shared" si="57"/>
        <v>17.484435218556715</v>
      </c>
      <c r="AJ82" s="24"/>
      <c r="BY82"/>
    </row>
    <row r="83" spans="1:77" ht="16.5">
      <c r="A83" s="97">
        <v>41</v>
      </c>
      <c r="B83" s="4">
        <v>-2.288741666332017</v>
      </c>
      <c r="C83" s="11">
        <v>270.6049879533039</v>
      </c>
      <c r="D83" s="4">
        <v>-3.9188784877742875</v>
      </c>
      <c r="E83" s="4">
        <f t="shared" si="32"/>
        <v>4.5382757757924255</v>
      </c>
      <c r="F83" s="143">
        <f t="shared" si="33"/>
        <v>0.38145694438866945</v>
      </c>
      <c r="G83" s="58">
        <f t="shared" si="59"/>
        <v>45.10083132555066</v>
      </c>
      <c r="H83" s="60">
        <f t="shared" si="60"/>
        <v>0.6531464146290479</v>
      </c>
      <c r="I83" s="60">
        <f t="shared" si="61"/>
        <v>0.7563792959654043</v>
      </c>
      <c r="J83" s="41">
        <f t="shared" si="34"/>
        <v>4.5382757757924255</v>
      </c>
      <c r="K83" s="18">
        <f t="shared" si="35"/>
        <v>60.86920274510862</v>
      </c>
      <c r="L83" s="18">
        <f t="shared" si="36"/>
        <v>407.50493657772233</v>
      </c>
      <c r="M83" s="15">
        <f t="shared" si="37"/>
        <v>5.1826179250782145</v>
      </c>
      <c r="N83" s="18">
        <f t="shared" si="38"/>
        <v>195.77906413843291</v>
      </c>
      <c r="O83" s="18">
        <f t="shared" si="39"/>
        <v>789.3375191346921</v>
      </c>
      <c r="P83" s="11">
        <f t="shared" si="40"/>
        <v>24.658714845062068</v>
      </c>
      <c r="Q83" s="83">
        <f t="shared" si="41"/>
        <v>1483.3320553660965</v>
      </c>
      <c r="R83" s="113">
        <f t="shared" si="58"/>
        <v>1.5418503902164214E-05</v>
      </c>
      <c r="S83" s="62">
        <f t="shared" si="42"/>
        <v>0.022870761083867423</v>
      </c>
      <c r="T83" s="24"/>
      <c r="U83" s="54">
        <f t="shared" si="43"/>
        <v>5.559293424120084</v>
      </c>
      <c r="V83" s="55">
        <f t="shared" si="44"/>
        <v>5.006656532138976</v>
      </c>
      <c r="W83" s="55">
        <f t="shared" si="45"/>
        <v>4.5382757757924255</v>
      </c>
      <c r="X83" s="55">
        <f t="shared" si="46"/>
        <v>4.182553709693185</v>
      </c>
      <c r="Y83" s="56">
        <f t="shared" si="47"/>
        <v>3.969891079460682</v>
      </c>
      <c r="Z83" s="103">
        <f t="shared" si="48"/>
        <v>813.122737651871</v>
      </c>
      <c r="AA83" s="103">
        <f t="shared" si="49"/>
        <v>805.1556298383064</v>
      </c>
      <c r="AB83" s="103">
        <f t="shared" si="50"/>
        <v>790.5897327946844</v>
      </c>
      <c r="AC83" s="103">
        <f t="shared" si="51"/>
        <v>774.6782758408735</v>
      </c>
      <c r="AD83" s="103">
        <f t="shared" si="52"/>
        <v>763.1412195477252</v>
      </c>
      <c r="AE83" s="51">
        <f t="shared" si="53"/>
        <v>34.0504871959755</v>
      </c>
      <c r="AF83" s="52">
        <f t="shared" si="54"/>
        <v>27.943623728934647</v>
      </c>
      <c r="AG83" s="52">
        <f t="shared" si="55"/>
        <v>23.238292559195543</v>
      </c>
      <c r="AH83" s="52">
        <f t="shared" si="56"/>
        <v>19.953121571631698</v>
      </c>
      <c r="AI83" s="53">
        <f t="shared" si="57"/>
        <v>18.108049169572954</v>
      </c>
      <c r="AJ83" s="24"/>
      <c r="BY83"/>
    </row>
    <row r="84" spans="1:77" ht="16.5">
      <c r="A84" s="97">
        <v>42</v>
      </c>
      <c r="B84" s="4">
        <v>-2.2060619817189835</v>
      </c>
      <c r="C84" s="11">
        <v>274.4734396048933</v>
      </c>
      <c r="D84" s="4">
        <v>-4.00215179671457</v>
      </c>
      <c r="E84" s="4">
        <f t="shared" si="32"/>
        <v>4.569893704576897</v>
      </c>
      <c r="F84" s="143">
        <f t="shared" si="33"/>
        <v>0.3676769969531639</v>
      </c>
      <c r="G84" s="58">
        <f t="shared" si="59"/>
        <v>45.74557326748222</v>
      </c>
      <c r="H84" s="60">
        <f t="shared" si="60"/>
        <v>0.6670252994524284</v>
      </c>
      <c r="I84" s="60">
        <f t="shared" si="61"/>
        <v>0.7616489507628162</v>
      </c>
      <c r="J84" s="41">
        <f t="shared" si="34"/>
        <v>4.569893704576897</v>
      </c>
      <c r="K84" s="18">
        <f t="shared" si="35"/>
        <v>56.550894917339285</v>
      </c>
      <c r="L84" s="18">
        <f t="shared" si="36"/>
        <v>380.6927880477389</v>
      </c>
      <c r="M84" s="15">
        <f t="shared" si="37"/>
        <v>5.405211740405054</v>
      </c>
      <c r="N84" s="18">
        <f t="shared" si="38"/>
        <v>198.09971987886385</v>
      </c>
      <c r="O84" s="18">
        <f t="shared" si="39"/>
        <v>790.9250714720604</v>
      </c>
      <c r="P84" s="11">
        <f t="shared" si="40"/>
        <v>25.00508021285479</v>
      </c>
      <c r="Q84" s="83">
        <f t="shared" si="41"/>
        <v>1456.6787662692623</v>
      </c>
      <c r="R84" s="113">
        <f t="shared" si="58"/>
        <v>1.5418503902164214E-05</v>
      </c>
      <c r="S84" s="62">
        <f t="shared" si="42"/>
        <v>0.022459807241922373</v>
      </c>
      <c r="T84" s="24"/>
      <c r="U84" s="54">
        <f t="shared" si="43"/>
        <v>5.577034894764172</v>
      </c>
      <c r="V84" s="55">
        <f t="shared" si="44"/>
        <v>5.028885052959241</v>
      </c>
      <c r="W84" s="55">
        <f t="shared" si="45"/>
        <v>4.569893704576897</v>
      </c>
      <c r="X84" s="55">
        <f t="shared" si="46"/>
        <v>4.229190111969581</v>
      </c>
      <c r="Y84" s="56">
        <f t="shared" si="47"/>
        <v>4.036836195837782</v>
      </c>
      <c r="Z84" s="103">
        <f t="shared" si="48"/>
        <v>813.2143561166557</v>
      </c>
      <c r="AA84" s="103">
        <f t="shared" si="49"/>
        <v>805.6680045729677</v>
      </c>
      <c r="AB84" s="103">
        <f t="shared" si="50"/>
        <v>791.800479709677</v>
      </c>
      <c r="AC84" s="103">
        <f t="shared" si="51"/>
        <v>777.004888266764</v>
      </c>
      <c r="AD84" s="103">
        <f t="shared" si="52"/>
        <v>766.9376286942376</v>
      </c>
      <c r="AE84" s="51">
        <f t="shared" si="53"/>
        <v>34.25649289747325</v>
      </c>
      <c r="AF84" s="52">
        <f t="shared" si="54"/>
        <v>28.177659025837702</v>
      </c>
      <c r="AG84" s="52">
        <f t="shared" si="55"/>
        <v>23.542339265942214</v>
      </c>
      <c r="AH84" s="52">
        <f t="shared" si="56"/>
        <v>20.369638115707804</v>
      </c>
      <c r="AI84" s="53">
        <f t="shared" si="57"/>
        <v>18.679271759312986</v>
      </c>
      <c r="AJ84" s="24"/>
      <c r="BY84"/>
    </row>
    <row r="85" spans="1:77" ht="16.5">
      <c r="A85" s="97">
        <v>43</v>
      </c>
      <c r="B85" s="4">
        <v>-2.121182434823737</v>
      </c>
      <c r="C85" s="11">
        <v>280.00425285341436</v>
      </c>
      <c r="D85" s="4">
        <v>-4.074598809441129</v>
      </c>
      <c r="E85" s="4">
        <f t="shared" si="32"/>
        <v>4.593666333083393</v>
      </c>
      <c r="F85" s="143">
        <f t="shared" si="33"/>
        <v>0.35353040580395617</v>
      </c>
      <c r="G85" s="58">
        <f t="shared" si="59"/>
        <v>46.66737547556906</v>
      </c>
      <c r="H85" s="60">
        <f t="shared" si="60"/>
        <v>0.6790998015735216</v>
      </c>
      <c r="I85" s="60">
        <f t="shared" si="61"/>
        <v>0.7656110555138987</v>
      </c>
      <c r="J85" s="41">
        <f t="shared" si="34"/>
        <v>4.593666333083393</v>
      </c>
      <c r="K85" s="18">
        <f t="shared" si="35"/>
        <v>52.282952608555696</v>
      </c>
      <c r="L85" s="18">
        <f t="shared" si="36"/>
        <v>354.4756269860439</v>
      </c>
      <c r="M85" s="15">
        <f t="shared" si="37"/>
        <v>5.602673386516581</v>
      </c>
      <c r="N85" s="18">
        <f t="shared" si="38"/>
        <v>199.85068959484443</v>
      </c>
      <c r="O85" s="18">
        <f t="shared" si="39"/>
        <v>792.1949915663077</v>
      </c>
      <c r="P85" s="11">
        <f t="shared" si="40"/>
        <v>25.295961116191215</v>
      </c>
      <c r="Q85" s="83">
        <f t="shared" si="41"/>
        <v>1429.7028952584594</v>
      </c>
      <c r="R85" s="113">
        <f t="shared" si="58"/>
        <v>1.5418503902164214E-05</v>
      </c>
      <c r="S85" s="62">
        <f t="shared" si="42"/>
        <v>0.02204387966947803</v>
      </c>
      <c r="T85" s="24"/>
      <c r="U85" s="54">
        <f t="shared" si="43"/>
        <v>5.594137149677626</v>
      </c>
      <c r="V85" s="55">
        <f t="shared" si="44"/>
        <v>5.046332975880127</v>
      </c>
      <c r="W85" s="55">
        <f t="shared" si="45"/>
        <v>4.593666333083393</v>
      </c>
      <c r="X85" s="55">
        <f t="shared" si="46"/>
        <v>4.266526933953334</v>
      </c>
      <c r="Y85" s="56">
        <f t="shared" si="47"/>
        <v>4.09510947335861</v>
      </c>
      <c r="Z85" s="103">
        <f t="shared" si="48"/>
        <v>813.293039451061</v>
      </c>
      <c r="AA85" s="103">
        <f t="shared" si="49"/>
        <v>806.0588765183494</v>
      </c>
      <c r="AB85" s="103">
        <f t="shared" si="50"/>
        <v>792.6890271424925</v>
      </c>
      <c r="AC85" s="103">
        <f t="shared" si="51"/>
        <v>778.8150474650189</v>
      </c>
      <c r="AD85" s="103">
        <f t="shared" si="52"/>
        <v>770.1189672546168</v>
      </c>
      <c r="AE85" s="51">
        <f t="shared" si="53"/>
        <v>34.455662563234846</v>
      </c>
      <c r="AF85" s="52">
        <f t="shared" si="54"/>
        <v>28.362042341748342</v>
      </c>
      <c r="AG85" s="52">
        <f t="shared" si="55"/>
        <v>23.77223882484627</v>
      </c>
      <c r="AH85" s="52">
        <f t="shared" si="56"/>
        <v>20.706183179868955</v>
      </c>
      <c r="AI85" s="53">
        <f t="shared" si="57"/>
        <v>19.183678671257667</v>
      </c>
      <c r="AJ85" s="24"/>
      <c r="BY85"/>
    </row>
    <row r="86" spans="1:77" ht="16.5">
      <c r="A86" s="97">
        <v>44</v>
      </c>
      <c r="B86" s="4">
        <v>-2.039185942913118</v>
      </c>
      <c r="C86" s="11">
        <v>283.1959720584082</v>
      </c>
      <c r="D86" s="4">
        <v>-4.139000278752826</v>
      </c>
      <c r="E86" s="4">
        <f t="shared" si="32"/>
        <v>4.614065736125834</v>
      </c>
      <c r="F86" s="143">
        <f t="shared" si="33"/>
        <v>0.339864323818853</v>
      </c>
      <c r="G86" s="58">
        <f t="shared" si="59"/>
        <v>47.19932867640137</v>
      </c>
      <c r="H86" s="60">
        <f t="shared" si="60"/>
        <v>0.6898333797921378</v>
      </c>
      <c r="I86" s="60">
        <f t="shared" si="61"/>
        <v>0.7690109560209722</v>
      </c>
      <c r="J86" s="41">
        <f t="shared" si="34"/>
        <v>4.614065736125834</v>
      </c>
      <c r="K86" s="18">
        <f t="shared" si="35"/>
        <v>48.31897565892232</v>
      </c>
      <c r="L86" s="18">
        <f t="shared" si="36"/>
        <v>329.8238570354986</v>
      </c>
      <c r="M86" s="15">
        <f t="shared" si="37"/>
        <v>5.781180231577624</v>
      </c>
      <c r="N86" s="18">
        <f t="shared" si="38"/>
        <v>201.3573825543508</v>
      </c>
      <c r="O86" s="18">
        <f t="shared" si="39"/>
        <v>793.3133630520408</v>
      </c>
      <c r="P86" s="11">
        <f t="shared" si="40"/>
        <v>25.530381647708595</v>
      </c>
      <c r="Q86" s="83">
        <f t="shared" si="41"/>
        <v>1404.1251401800987</v>
      </c>
      <c r="R86" s="113">
        <f t="shared" si="58"/>
        <v>1.5418503902164214E-05</v>
      </c>
      <c r="S86" s="62">
        <f t="shared" si="42"/>
        <v>0.021649508952993727</v>
      </c>
      <c r="T86" s="24"/>
      <c r="U86" s="54">
        <f t="shared" si="43"/>
        <v>5.598950007600538</v>
      </c>
      <c r="V86" s="55">
        <f t="shared" si="44"/>
        <v>5.056632415445816</v>
      </c>
      <c r="W86" s="55">
        <f t="shared" si="45"/>
        <v>4.614065736125834</v>
      </c>
      <c r="X86" s="55">
        <f t="shared" si="46"/>
        <v>4.302145381628709</v>
      </c>
      <c r="Y86" s="56">
        <f t="shared" si="47"/>
        <v>4.150432289180703</v>
      </c>
      <c r="Z86" s="103">
        <f t="shared" si="48"/>
        <v>813.3134773637255</v>
      </c>
      <c r="AA86" s="103">
        <f t="shared" si="49"/>
        <v>806.2849401017614</v>
      </c>
      <c r="AB86" s="103">
        <f t="shared" si="50"/>
        <v>793.4366022160417</v>
      </c>
      <c r="AC86" s="103">
        <f t="shared" si="51"/>
        <v>780.4984458344029</v>
      </c>
      <c r="AD86" s="103">
        <f t="shared" si="52"/>
        <v>773.033349744273</v>
      </c>
      <c r="AE86" s="51">
        <f t="shared" si="53"/>
        <v>34.51181597088054</v>
      </c>
      <c r="AF86" s="52">
        <f t="shared" si="54"/>
        <v>28.47116422694185</v>
      </c>
      <c r="AG86" s="52">
        <f t="shared" si="55"/>
        <v>23.970403171470846</v>
      </c>
      <c r="AH86" s="52">
        <f t="shared" si="56"/>
        <v>21.029795635944545</v>
      </c>
      <c r="AI86" s="53">
        <f t="shared" si="57"/>
        <v>19.668729233305186</v>
      </c>
      <c r="AJ86" s="24"/>
      <c r="BY86"/>
    </row>
    <row r="87" spans="1:77" ht="16.5">
      <c r="A87" s="97">
        <v>45</v>
      </c>
      <c r="B87" s="4">
        <v>-1.963681112954955</v>
      </c>
      <c r="C87" s="11">
        <v>284.50496123378326</v>
      </c>
      <c r="D87" s="4">
        <v>-4.198153738547393</v>
      </c>
      <c r="E87" s="4">
        <f t="shared" si="32"/>
        <v>4.634710166327066</v>
      </c>
      <c r="F87" s="143">
        <f t="shared" si="33"/>
        <v>0.3272801854924925</v>
      </c>
      <c r="G87" s="58">
        <f t="shared" si="59"/>
        <v>47.41749353896388</v>
      </c>
      <c r="H87" s="60">
        <f t="shared" si="60"/>
        <v>0.6996922897578987</v>
      </c>
      <c r="I87" s="60">
        <f t="shared" si="61"/>
        <v>0.7724516943878443</v>
      </c>
      <c r="J87" s="41">
        <f t="shared" si="34"/>
        <v>4.634710166327066</v>
      </c>
      <c r="K87" s="18">
        <f t="shared" si="35"/>
        <v>44.80701241607226</v>
      </c>
      <c r="L87" s="18">
        <f t="shared" si="36"/>
        <v>307.7391305739714</v>
      </c>
      <c r="M87" s="15">
        <f t="shared" si="37"/>
        <v>5.947607150508126</v>
      </c>
      <c r="N87" s="18">
        <f t="shared" si="38"/>
        <v>202.88608567630422</v>
      </c>
      <c r="O87" s="18">
        <f t="shared" si="39"/>
        <v>794.3762913389997</v>
      </c>
      <c r="P87" s="11">
        <f t="shared" si="40"/>
        <v>25.7473268279134</v>
      </c>
      <c r="Q87" s="83">
        <f t="shared" si="41"/>
        <v>1381.503453983769</v>
      </c>
      <c r="R87" s="113">
        <f t="shared" si="58"/>
        <v>1.5418503902164214E-05</v>
      </c>
      <c r="S87" s="62">
        <f t="shared" si="42"/>
        <v>0.021300716396102082</v>
      </c>
      <c r="T87" s="24"/>
      <c r="U87" s="54">
        <f t="shared" si="43"/>
        <v>5.597939867713873</v>
      </c>
      <c r="V87" s="55">
        <f t="shared" si="44"/>
        <v>5.064819873050912</v>
      </c>
      <c r="W87" s="55">
        <f t="shared" si="45"/>
        <v>4.634710166327066</v>
      </c>
      <c r="X87" s="55">
        <f t="shared" si="46"/>
        <v>4.338357373563459</v>
      </c>
      <c r="Y87" s="56">
        <f t="shared" si="47"/>
        <v>4.204143131619376</v>
      </c>
      <c r="Z87" s="103">
        <f t="shared" si="48"/>
        <v>813.3092498648539</v>
      </c>
      <c r="AA87" s="103">
        <f t="shared" si="49"/>
        <v>806.462176624292</v>
      </c>
      <c r="AB87" s="103">
        <f t="shared" si="50"/>
        <v>794.1791629911974</v>
      </c>
      <c r="AC87" s="103">
        <f t="shared" si="51"/>
        <v>782.1664661315484</v>
      </c>
      <c r="AD87" s="103">
        <f t="shared" si="52"/>
        <v>775.7644010831066</v>
      </c>
      <c r="AE87" s="51">
        <f t="shared" si="53"/>
        <v>34.50002651327076</v>
      </c>
      <c r="AF87" s="52">
        <f t="shared" si="54"/>
        <v>28.55805870750283</v>
      </c>
      <c r="AG87" s="52">
        <f t="shared" si="55"/>
        <v>24.171781348298044</v>
      </c>
      <c r="AH87" s="52">
        <f t="shared" si="56"/>
        <v>21.36135968549323</v>
      </c>
      <c r="AI87" s="53">
        <f t="shared" si="57"/>
        <v>20.145407885002147</v>
      </c>
      <c r="AJ87" s="24"/>
      <c r="BY87"/>
    </row>
    <row r="88" spans="1:77" ht="16.5">
      <c r="A88" s="97">
        <v>46</v>
      </c>
      <c r="B88" s="4">
        <v>-1.8934386589597487</v>
      </c>
      <c r="C88" s="11">
        <v>285.8601821542366</v>
      </c>
      <c r="D88" s="4">
        <v>-4.256096667781641</v>
      </c>
      <c r="E88" s="4">
        <f t="shared" si="32"/>
        <v>4.658268863080498</v>
      </c>
      <c r="F88" s="143">
        <f t="shared" si="33"/>
        <v>0.3155731098266248</v>
      </c>
      <c r="G88" s="58">
        <f t="shared" si="59"/>
        <v>47.64336369237277</v>
      </c>
      <c r="H88" s="60">
        <f t="shared" si="60"/>
        <v>0.7093494446302736</v>
      </c>
      <c r="I88" s="60">
        <f t="shared" si="61"/>
        <v>0.7763781438467497</v>
      </c>
      <c r="J88" s="41">
        <f t="shared" si="34"/>
        <v>4.658268863080498</v>
      </c>
      <c r="K88" s="18">
        <f t="shared" si="35"/>
        <v>41.658779451098546</v>
      </c>
      <c r="L88" s="18">
        <f t="shared" si="36"/>
        <v>287.9723786814289</v>
      </c>
      <c r="M88" s="15">
        <f t="shared" si="37"/>
        <v>6.112917921487994</v>
      </c>
      <c r="N88" s="18">
        <f t="shared" si="38"/>
        <v>204.635376971919</v>
      </c>
      <c r="O88" s="18">
        <f t="shared" si="39"/>
        <v>795.4713823951349</v>
      </c>
      <c r="P88" s="11">
        <f t="shared" si="40"/>
        <v>25.994111995620663</v>
      </c>
      <c r="Q88" s="83">
        <f t="shared" si="41"/>
        <v>1361.84494741669</v>
      </c>
      <c r="R88" s="113">
        <f t="shared" si="58"/>
        <v>1.5418503902164214E-05</v>
      </c>
      <c r="S88" s="62">
        <f t="shared" si="42"/>
        <v>0.020997611635886853</v>
      </c>
      <c r="T88" s="24"/>
      <c r="U88" s="54">
        <f t="shared" si="43"/>
        <v>5.601051227143331</v>
      </c>
      <c r="V88" s="55">
        <f t="shared" si="44"/>
        <v>5.076619442893794</v>
      </c>
      <c r="W88" s="55">
        <f t="shared" si="45"/>
        <v>4.658268863080498</v>
      </c>
      <c r="X88" s="55">
        <f t="shared" si="46"/>
        <v>4.376526744739233</v>
      </c>
      <c r="Y88" s="56">
        <f t="shared" si="47"/>
        <v>4.258593383734214</v>
      </c>
      <c r="Z88" s="103">
        <f t="shared" si="48"/>
        <v>813.3221654403011</v>
      </c>
      <c r="AA88" s="103">
        <f t="shared" si="49"/>
        <v>806.71375655696</v>
      </c>
      <c r="AB88" s="103">
        <f t="shared" si="50"/>
        <v>795.0093601133656</v>
      </c>
      <c r="AC88" s="103">
        <f t="shared" si="51"/>
        <v>783.8773129037636</v>
      </c>
      <c r="AD88" s="103">
        <f t="shared" si="52"/>
        <v>778.434316961285</v>
      </c>
      <c r="AE88" s="51">
        <f t="shared" si="53"/>
        <v>34.536345974963396</v>
      </c>
      <c r="AF88" s="52">
        <f t="shared" si="54"/>
        <v>28.68352098604489</v>
      </c>
      <c r="AG88" s="52">
        <f t="shared" si="55"/>
        <v>24.402611507859476</v>
      </c>
      <c r="AH88" s="52">
        <f t="shared" si="56"/>
        <v>21.713638916558697</v>
      </c>
      <c r="AI88" s="53">
        <f t="shared" si="57"/>
        <v>20.634442592676873</v>
      </c>
      <c r="AJ88" s="24"/>
      <c r="BY88"/>
    </row>
    <row r="89" spans="1:77" ht="16.5">
      <c r="A89" s="97">
        <v>47</v>
      </c>
      <c r="B89" s="4">
        <v>-1.822189769625318</v>
      </c>
      <c r="C89" s="11">
        <v>285.8416014019153</v>
      </c>
      <c r="D89" s="4">
        <v>-4.311162026359666</v>
      </c>
      <c r="E89" s="4">
        <f t="shared" si="32"/>
        <v>4.680437327221972</v>
      </c>
      <c r="F89" s="143">
        <f t="shared" si="33"/>
        <v>0.303698294937553</v>
      </c>
      <c r="G89" s="58">
        <f t="shared" si="59"/>
        <v>47.64026690031921</v>
      </c>
      <c r="H89" s="60">
        <f t="shared" si="60"/>
        <v>0.7185270043932777</v>
      </c>
      <c r="I89" s="60">
        <f t="shared" si="61"/>
        <v>0.7800728878703286</v>
      </c>
      <c r="J89" s="41">
        <f t="shared" si="34"/>
        <v>4.680437327221972</v>
      </c>
      <c r="K89" s="18">
        <f t="shared" si="35"/>
        <v>38.58258037578018</v>
      </c>
      <c r="L89" s="18">
        <f t="shared" si="36"/>
        <v>268.43790472143974</v>
      </c>
      <c r="M89" s="15">
        <f t="shared" si="37"/>
        <v>6.272118979713989</v>
      </c>
      <c r="N89" s="18">
        <f t="shared" si="38"/>
        <v>206.2860826654914</v>
      </c>
      <c r="O89" s="18">
        <f t="shared" si="39"/>
        <v>796.4864408917126</v>
      </c>
      <c r="P89" s="11">
        <f t="shared" si="40"/>
        <v>26.212979582836777</v>
      </c>
      <c r="Q89" s="83">
        <f t="shared" si="41"/>
        <v>1342.2781072169748</v>
      </c>
      <c r="R89" s="113">
        <f t="shared" si="58"/>
        <v>1.5418503902164214E-05</v>
      </c>
      <c r="S89" s="62">
        <f t="shared" si="42"/>
        <v>0.020695920233914523</v>
      </c>
      <c r="T89" s="24"/>
      <c r="U89" s="54">
        <f t="shared" si="43"/>
        <v>5.597227396354572</v>
      </c>
      <c r="V89" s="55">
        <f t="shared" si="44"/>
        <v>5.084709082301903</v>
      </c>
      <c r="W89" s="55">
        <f t="shared" si="45"/>
        <v>4.680437327221972</v>
      </c>
      <c r="X89" s="55">
        <f t="shared" si="46"/>
        <v>4.414253718776261</v>
      </c>
      <c r="Y89" s="56">
        <f t="shared" si="47"/>
        <v>4.311808600886102</v>
      </c>
      <c r="Z89" s="103">
        <f t="shared" si="48"/>
        <v>813.3062482917079</v>
      </c>
      <c r="AA89" s="103">
        <f t="shared" si="49"/>
        <v>806.8836111831488</v>
      </c>
      <c r="AB89" s="103">
        <f t="shared" si="50"/>
        <v>795.7738467955612</v>
      </c>
      <c r="AC89" s="103">
        <f t="shared" si="51"/>
        <v>785.5206579487528</v>
      </c>
      <c r="AD89" s="103">
        <f t="shared" si="52"/>
        <v>780.9478402393925</v>
      </c>
      <c r="AE89" s="51">
        <f t="shared" si="53"/>
        <v>34.49171238633243</v>
      </c>
      <c r="AF89" s="52">
        <f t="shared" si="54"/>
        <v>28.76969466184478</v>
      </c>
      <c r="AG89" s="52">
        <f t="shared" si="55"/>
        <v>24.620817304734075</v>
      </c>
      <c r="AH89" s="52">
        <f t="shared" si="56"/>
        <v>22.064651993216582</v>
      </c>
      <c r="AI89" s="53">
        <f t="shared" si="57"/>
        <v>21.118021568056005</v>
      </c>
      <c r="AJ89" s="24"/>
      <c r="BY89"/>
    </row>
    <row r="90" spans="1:77" ht="16.5">
      <c r="A90" s="97">
        <v>48</v>
      </c>
      <c r="B90" s="4">
        <v>-1.758295828826924</v>
      </c>
      <c r="C90" s="11">
        <v>285.9329185673318</v>
      </c>
      <c r="D90" s="4">
        <v>-4.366431478680456</v>
      </c>
      <c r="E90" s="4">
        <f t="shared" si="32"/>
        <v>4.707157112279316</v>
      </c>
      <c r="F90" s="143">
        <f t="shared" si="33"/>
        <v>0.2930493048044873</v>
      </c>
      <c r="G90" s="58">
        <f t="shared" si="59"/>
        <v>47.65548642788863</v>
      </c>
      <c r="H90" s="60">
        <f t="shared" si="60"/>
        <v>0.727738579780076</v>
      </c>
      <c r="I90" s="60">
        <f t="shared" si="61"/>
        <v>0.7845261853798862</v>
      </c>
      <c r="J90" s="41">
        <f t="shared" si="34"/>
        <v>4.707157112279316</v>
      </c>
      <c r="K90" s="18">
        <f t="shared" si="35"/>
        <v>35.92427011402564</v>
      </c>
      <c r="L90" s="18">
        <f t="shared" si="36"/>
        <v>251.5747419902874</v>
      </c>
      <c r="M90" s="15">
        <f t="shared" si="37"/>
        <v>6.433967994772296</v>
      </c>
      <c r="N90" s="18">
        <f t="shared" si="38"/>
        <v>208.2816439178263</v>
      </c>
      <c r="O90" s="18">
        <f t="shared" si="39"/>
        <v>797.5671363741934</v>
      </c>
      <c r="P90" s="11">
        <f t="shared" si="40"/>
        <v>26.47891008916048</v>
      </c>
      <c r="Q90" s="83">
        <f t="shared" si="41"/>
        <v>1326.2606704802656</v>
      </c>
      <c r="R90" s="113">
        <f t="shared" si="58"/>
        <v>1.5418503902164214E-05</v>
      </c>
      <c r="S90" s="62">
        <f t="shared" si="42"/>
        <v>0.020448955323086902</v>
      </c>
      <c r="T90" s="24"/>
      <c r="U90" s="54">
        <f t="shared" si="43"/>
        <v>5.600034976781398</v>
      </c>
      <c r="V90" s="55">
        <f t="shared" si="44"/>
        <v>5.098520808406646</v>
      </c>
      <c r="W90" s="55">
        <f t="shared" si="45"/>
        <v>4.707157112279316</v>
      </c>
      <c r="X90" s="55">
        <f t="shared" si="46"/>
        <v>4.455068201380716</v>
      </c>
      <c r="Y90" s="56">
        <f t="shared" si="47"/>
        <v>4.366443430478762</v>
      </c>
      <c r="Z90" s="103">
        <f t="shared" si="48"/>
        <v>813.3179812901957</v>
      </c>
      <c r="AA90" s="103">
        <f t="shared" si="49"/>
        <v>807.16867512508</v>
      </c>
      <c r="AB90" s="103">
        <f t="shared" si="50"/>
        <v>796.6737576679768</v>
      </c>
      <c r="AC90" s="103">
        <f t="shared" si="51"/>
        <v>787.2451963938403</v>
      </c>
      <c r="AD90" s="103">
        <f t="shared" si="52"/>
        <v>783.4300713938744</v>
      </c>
      <c r="AE90" s="51">
        <f t="shared" si="53"/>
        <v>34.52448100595689</v>
      </c>
      <c r="AF90" s="52">
        <f t="shared" si="54"/>
        <v>28.917119600502033</v>
      </c>
      <c r="AG90" s="52">
        <f t="shared" si="55"/>
        <v>24.885107176612667</v>
      </c>
      <c r="AH90" s="52">
        <f t="shared" si="56"/>
        <v>22.447544986152696</v>
      </c>
      <c r="AI90" s="53">
        <f t="shared" si="57"/>
        <v>21.620297676578097</v>
      </c>
      <c r="AJ90" s="24"/>
      <c r="BY90"/>
    </row>
    <row r="91" spans="1:77" ht="16.5">
      <c r="A91" s="97">
        <v>49</v>
      </c>
      <c r="B91" s="4">
        <v>-1.6936315178150032</v>
      </c>
      <c r="C91" s="11">
        <v>284.0837497045378</v>
      </c>
      <c r="D91" s="4">
        <v>-4.421406773320223</v>
      </c>
      <c r="E91" s="4">
        <f t="shared" si="32"/>
        <v>4.734683260081744</v>
      </c>
      <c r="F91" s="143">
        <f t="shared" si="33"/>
        <v>0.28227191963583387</v>
      </c>
      <c r="G91" s="58">
        <f t="shared" si="59"/>
        <v>47.34729161742297</v>
      </c>
      <c r="H91" s="60">
        <f t="shared" si="60"/>
        <v>0.7369011288867039</v>
      </c>
      <c r="I91" s="60">
        <f t="shared" si="61"/>
        <v>0.7891138766802906</v>
      </c>
      <c r="J91" s="41">
        <f t="shared" si="34"/>
        <v>4.734683260081744</v>
      </c>
      <c r="K91" s="18">
        <f t="shared" si="35"/>
        <v>33.330506685107544</v>
      </c>
      <c r="L91" s="18">
        <f t="shared" si="36"/>
        <v>234.80363443393927</v>
      </c>
      <c r="M91" s="15">
        <f t="shared" si="37"/>
        <v>6.5970008813619</v>
      </c>
      <c r="N91" s="18">
        <f t="shared" si="38"/>
        <v>210.34420361026844</v>
      </c>
      <c r="O91" s="18">
        <f t="shared" si="39"/>
        <v>798.6211622908855</v>
      </c>
      <c r="P91" s="11">
        <f t="shared" si="40"/>
        <v>26.732661438720818</v>
      </c>
      <c r="Q91" s="83">
        <f t="shared" si="41"/>
        <v>1310.4291693402836</v>
      </c>
      <c r="R91" s="113">
        <f t="shared" si="58"/>
        <v>1.5418503902164214E-05</v>
      </c>
      <c r="S91" s="62">
        <f t="shared" si="42"/>
        <v>0.02020485726098297</v>
      </c>
      <c r="T91" s="24"/>
      <c r="U91" s="54">
        <f t="shared" si="43"/>
        <v>5.596116751802143</v>
      </c>
      <c r="V91" s="55">
        <f t="shared" si="44"/>
        <v>5.1100663201994525</v>
      </c>
      <c r="W91" s="55">
        <f t="shared" si="45"/>
        <v>4.734683260081744</v>
      </c>
      <c r="X91" s="55">
        <f t="shared" si="46"/>
        <v>4.497762335782666</v>
      </c>
      <c r="Y91" s="56">
        <f t="shared" si="47"/>
        <v>4.421617256671738</v>
      </c>
      <c r="Z91" s="103">
        <f t="shared" si="48"/>
        <v>813.3015365275268</v>
      </c>
      <c r="AA91" s="103">
        <f t="shared" si="49"/>
        <v>807.4021911579838</v>
      </c>
      <c r="AB91" s="103">
        <f t="shared" si="50"/>
        <v>797.5762347170706</v>
      </c>
      <c r="AC91" s="103">
        <f t="shared" si="51"/>
        <v>788.9899658796852</v>
      </c>
      <c r="AD91" s="103">
        <f t="shared" si="52"/>
        <v>785.835883172161</v>
      </c>
      <c r="AE91" s="51">
        <f t="shared" si="53"/>
        <v>34.4787538014895</v>
      </c>
      <c r="AF91" s="52">
        <f t="shared" si="54"/>
        <v>29.040643214829558</v>
      </c>
      <c r="AG91" s="52">
        <f t="shared" si="55"/>
        <v>25.158841877708287</v>
      </c>
      <c r="AH91" s="52">
        <f t="shared" si="56"/>
        <v>22.85157905425892</v>
      </c>
      <c r="AI91" s="53">
        <f t="shared" si="57"/>
        <v>22.133489245317822</v>
      </c>
      <c r="AJ91" s="24"/>
      <c r="BY91"/>
    </row>
    <row r="92" spans="1:77" ht="16.5">
      <c r="A92" s="97">
        <v>50</v>
      </c>
      <c r="B92" s="4">
        <v>-1.6337877315324292</v>
      </c>
      <c r="C92" s="11">
        <v>282.3607771625718</v>
      </c>
      <c r="D92" s="4">
        <v>-4.4784057492794975</v>
      </c>
      <c r="E92" s="4">
        <f t="shared" si="32"/>
        <v>4.767114473860003</v>
      </c>
      <c r="F92" s="143">
        <f t="shared" si="33"/>
        <v>0.27229795525540484</v>
      </c>
      <c r="G92" s="58">
        <f t="shared" si="59"/>
        <v>47.060129527095306</v>
      </c>
      <c r="H92" s="60">
        <f t="shared" si="60"/>
        <v>0.7464009582132496</v>
      </c>
      <c r="I92" s="60">
        <f t="shared" si="61"/>
        <v>0.7945190789766673</v>
      </c>
      <c r="J92" s="41">
        <f t="shared" si="34"/>
        <v>4.767114473860003</v>
      </c>
      <c r="K92" s="18">
        <f t="shared" si="35"/>
        <v>31.016680937276814</v>
      </c>
      <c r="L92" s="18">
        <f t="shared" si="36"/>
        <v>219.83233925213528</v>
      </c>
      <c r="M92" s="15">
        <f t="shared" si="37"/>
        <v>6.768188956653578</v>
      </c>
      <c r="N92" s="18">
        <f t="shared" si="38"/>
        <v>212.7830803205202</v>
      </c>
      <c r="O92" s="18">
        <f t="shared" si="39"/>
        <v>799.7462549300076</v>
      </c>
      <c r="P92" s="11">
        <f t="shared" si="40"/>
        <v>27.03842172962509</v>
      </c>
      <c r="Q92" s="83">
        <f t="shared" si="41"/>
        <v>1297.1849661262186</v>
      </c>
      <c r="R92" s="113">
        <f t="shared" si="58"/>
        <v>1.5418503902164214E-05</v>
      </c>
      <c r="S92" s="62">
        <f t="shared" si="42"/>
        <v>0.020000651462045854</v>
      </c>
      <c r="T92" s="24"/>
      <c r="U92" s="54">
        <f t="shared" si="43"/>
        <v>5.5987418323663505</v>
      </c>
      <c r="V92" s="55">
        <f t="shared" si="44"/>
        <v>5.127442675496143</v>
      </c>
      <c r="W92" s="55">
        <f t="shared" si="45"/>
        <v>4.767114473860003</v>
      </c>
      <c r="X92" s="55">
        <f t="shared" si="46"/>
        <v>4.5442321853805385</v>
      </c>
      <c r="Y92" s="56">
        <f t="shared" si="47"/>
        <v>4.479359958050658</v>
      </c>
      <c r="Z92" s="103">
        <f t="shared" si="48"/>
        <v>813.3126088355007</v>
      </c>
      <c r="AA92" s="103">
        <f t="shared" si="49"/>
        <v>807.7454459639135</v>
      </c>
      <c r="AB92" s="103">
        <f t="shared" si="50"/>
        <v>798.6075318563236</v>
      </c>
      <c r="AC92" s="103">
        <f t="shared" si="51"/>
        <v>790.8203513110858</v>
      </c>
      <c r="AD92" s="103">
        <f t="shared" si="52"/>
        <v>788.2453366832148</v>
      </c>
      <c r="AE92" s="51">
        <f t="shared" si="53"/>
        <v>34.509386169783</v>
      </c>
      <c r="AF92" s="52">
        <f t="shared" si="54"/>
        <v>29.227044510994624</v>
      </c>
      <c r="AG92" s="52">
        <f t="shared" si="55"/>
        <v>25.483268119893708</v>
      </c>
      <c r="AH92" s="52">
        <f t="shared" si="56"/>
        <v>23.295420662352484</v>
      </c>
      <c r="AI92" s="53">
        <f t="shared" si="57"/>
        <v>22.676989185101625</v>
      </c>
      <c r="AJ92" s="24"/>
      <c r="BY92"/>
    </row>
    <row r="93" spans="1:77" ht="16.5">
      <c r="A93" s="97">
        <v>51</v>
      </c>
      <c r="B93" s="4">
        <v>-1.5752328133843463</v>
      </c>
      <c r="C93" s="11">
        <v>279.8918807171123</v>
      </c>
      <c r="D93" s="4">
        <v>-4.534937911501244</v>
      </c>
      <c r="E93" s="4">
        <f t="shared" si="32"/>
        <v>4.800731223213191</v>
      </c>
      <c r="F93" s="143">
        <f t="shared" si="33"/>
        <v>0.2625388022307244</v>
      </c>
      <c r="G93" s="58">
        <f t="shared" si="59"/>
        <v>46.64864678618538</v>
      </c>
      <c r="H93" s="60">
        <f t="shared" si="60"/>
        <v>0.7558229852502073</v>
      </c>
      <c r="I93" s="60">
        <f t="shared" si="61"/>
        <v>0.8001218705355317</v>
      </c>
      <c r="J93" s="41">
        <f t="shared" si="34"/>
        <v>4.800731223213191</v>
      </c>
      <c r="K93" s="18">
        <f t="shared" si="35"/>
        <v>28.83324759822287</v>
      </c>
      <c r="L93" s="18">
        <f t="shared" si="36"/>
        <v>205.57053878947218</v>
      </c>
      <c r="M93" s="15">
        <f t="shared" si="37"/>
        <v>6.94014091421363</v>
      </c>
      <c r="N93" s="18">
        <f t="shared" si="38"/>
        <v>215.32107394406646</v>
      </c>
      <c r="O93" s="18">
        <f t="shared" si="39"/>
        <v>800.8407087427687</v>
      </c>
      <c r="P93" s="11">
        <f t="shared" si="40"/>
        <v>27.35009632536694</v>
      </c>
      <c r="Q93" s="83">
        <f t="shared" si="41"/>
        <v>1284.8558063141106</v>
      </c>
      <c r="R93" s="113">
        <f t="shared" si="58"/>
        <v>1.5418503902164214E-05</v>
      </c>
      <c r="S93" s="62">
        <f t="shared" si="42"/>
        <v>0.019810554263372464</v>
      </c>
      <c r="T93" s="24"/>
      <c r="U93" s="54">
        <f t="shared" si="43"/>
        <v>5.600531595466838</v>
      </c>
      <c r="V93" s="55">
        <f t="shared" si="44"/>
        <v>5.145335868444909</v>
      </c>
      <c r="W93" s="55">
        <f t="shared" si="45"/>
        <v>4.800731223213191</v>
      </c>
      <c r="X93" s="55">
        <f t="shared" si="46"/>
        <v>4.591685026992511</v>
      </c>
      <c r="Y93" s="56">
        <f t="shared" si="47"/>
        <v>4.536974159924795</v>
      </c>
      <c r="Z93" s="103">
        <f t="shared" si="48"/>
        <v>813.3200301607831</v>
      </c>
      <c r="AA93" s="103">
        <f t="shared" si="49"/>
        <v>808.0886241160613</v>
      </c>
      <c r="AB93" s="103">
        <f t="shared" si="50"/>
        <v>799.640022877307</v>
      </c>
      <c r="AC93" s="103">
        <f t="shared" si="51"/>
        <v>792.6156857368104</v>
      </c>
      <c r="AD93" s="103">
        <f t="shared" si="52"/>
        <v>790.5391808228816</v>
      </c>
      <c r="AE93" s="51">
        <f t="shared" si="53"/>
        <v>34.530278895466445</v>
      </c>
      <c r="AF93" s="52">
        <f t="shared" si="54"/>
        <v>29.41961092511965</v>
      </c>
      <c r="AG93" s="52">
        <f t="shared" si="55"/>
        <v>25.821738190265688</v>
      </c>
      <c r="AH93" s="52">
        <f t="shared" si="56"/>
        <v>23.75303559972968</v>
      </c>
      <c r="AI93" s="53">
        <f t="shared" si="57"/>
        <v>23.225818016253214</v>
      </c>
      <c r="AJ93" s="24"/>
      <c r="BY93"/>
    </row>
    <row r="94" spans="1:77" ht="16.5">
      <c r="A94" s="97">
        <v>52</v>
      </c>
      <c r="B94" s="4">
        <v>-1.5187302671408105</v>
      </c>
      <c r="C94" s="11">
        <v>276.7421270857516</v>
      </c>
      <c r="D94" s="4">
        <v>-4.593918042400978</v>
      </c>
      <c r="E94" s="4">
        <f t="shared" si="32"/>
        <v>4.838452707697662</v>
      </c>
      <c r="F94" s="143">
        <f t="shared" si="33"/>
        <v>0.2531217111901351</v>
      </c>
      <c r="G94" s="58">
        <f t="shared" si="59"/>
        <v>46.12368784762526</v>
      </c>
      <c r="H94" s="60">
        <f t="shared" si="60"/>
        <v>0.7656530070668297</v>
      </c>
      <c r="I94" s="60">
        <f t="shared" si="61"/>
        <v>0.806408784616277</v>
      </c>
      <c r="J94" s="41">
        <f t="shared" si="34"/>
        <v>4.838452707697662</v>
      </c>
      <c r="K94" s="18">
        <f t="shared" si="35"/>
        <v>26.801886140812844</v>
      </c>
      <c r="L94" s="18">
        <f t="shared" si="36"/>
        <v>192.169397712464</v>
      </c>
      <c r="M94" s="15">
        <f t="shared" si="37"/>
        <v>7.1218378838102145</v>
      </c>
      <c r="N94" s="18">
        <f t="shared" si="38"/>
        <v>218.18096398596697</v>
      </c>
      <c r="O94" s="18">
        <f t="shared" si="39"/>
        <v>801.9733926976417</v>
      </c>
      <c r="P94" s="11">
        <f t="shared" si="40"/>
        <v>27.69849081201975</v>
      </c>
      <c r="Q94" s="83">
        <f t="shared" si="41"/>
        <v>1273.9459692327155</v>
      </c>
      <c r="R94" s="113">
        <f t="shared" si="58"/>
        <v>1.5418503902164214E-05</v>
      </c>
      <c r="S94" s="62">
        <f t="shared" si="42"/>
        <v>0.019642340897760995</v>
      </c>
      <c r="T94" s="24"/>
      <c r="U94" s="54">
        <f t="shared" si="43"/>
        <v>5.604656079585454</v>
      </c>
      <c r="V94" s="55">
        <f t="shared" si="44"/>
        <v>5.166795300695202</v>
      </c>
      <c r="W94" s="55">
        <f t="shared" si="45"/>
        <v>4.838452707697662</v>
      </c>
      <c r="X94" s="55">
        <f t="shared" si="46"/>
        <v>4.642921768289514</v>
      </c>
      <c r="Y94" s="56">
        <f t="shared" si="47"/>
        <v>4.597180386364603</v>
      </c>
      <c r="Z94" s="103">
        <f t="shared" si="48"/>
        <v>813.3367382788558</v>
      </c>
      <c r="AA94" s="103">
        <f t="shared" si="49"/>
        <v>808.4864409051495</v>
      </c>
      <c r="AB94" s="103">
        <f t="shared" si="50"/>
        <v>800.754382415504</v>
      </c>
      <c r="AC94" s="103">
        <f t="shared" si="51"/>
        <v>794.4706152266939</v>
      </c>
      <c r="AD94" s="103">
        <f t="shared" si="52"/>
        <v>792.8187866620046</v>
      </c>
      <c r="AE94" s="51">
        <f t="shared" si="53"/>
        <v>34.57844988812071</v>
      </c>
      <c r="AF94" s="52">
        <f t="shared" si="54"/>
        <v>29.651387967340604</v>
      </c>
      <c r="AG94" s="52">
        <f t="shared" si="55"/>
        <v>26.20418409822084</v>
      </c>
      <c r="AH94" s="52">
        <f t="shared" si="56"/>
        <v>24.252115358491707</v>
      </c>
      <c r="AI94" s="53">
        <f t="shared" si="57"/>
        <v>23.806316747924875</v>
      </c>
      <c r="AJ94" s="24"/>
      <c r="BY94"/>
    </row>
    <row r="95" spans="1:77" ht="16.5">
      <c r="A95" s="97">
        <v>53</v>
      </c>
      <c r="B95" s="4">
        <v>-1.4645137627007347</v>
      </c>
      <c r="C95" s="11">
        <v>272.98323406389613</v>
      </c>
      <c r="D95" s="4">
        <v>-4.654270873718812</v>
      </c>
      <c r="E95" s="4">
        <f t="shared" si="32"/>
        <v>4.879245630944105</v>
      </c>
      <c r="F95" s="143">
        <f t="shared" si="33"/>
        <v>0.24408562711678913</v>
      </c>
      <c r="G95" s="58">
        <f t="shared" si="59"/>
        <v>45.49720567731602</v>
      </c>
      <c r="H95" s="60">
        <f t="shared" si="60"/>
        <v>0.7757118122864688</v>
      </c>
      <c r="I95" s="60">
        <f t="shared" si="61"/>
        <v>0.8132076051573508</v>
      </c>
      <c r="J95" s="41">
        <f t="shared" si="34"/>
        <v>4.879245630944105</v>
      </c>
      <c r="K95" s="18">
        <f t="shared" si="35"/>
        <v>24.922463929576914</v>
      </c>
      <c r="L95" s="18">
        <f t="shared" si="36"/>
        <v>179.64301546368625</v>
      </c>
      <c r="M95" s="15">
        <f t="shared" si="37"/>
        <v>7.310194092059033</v>
      </c>
      <c r="N95" s="18">
        <f t="shared" si="38"/>
        <v>221.28789935373973</v>
      </c>
      <c r="O95" s="18">
        <f t="shared" si="39"/>
        <v>803.1075456826061</v>
      </c>
      <c r="P95" s="11">
        <f t="shared" si="40"/>
        <v>28.07495689951448</v>
      </c>
      <c r="Q95" s="83">
        <f t="shared" si="41"/>
        <v>1264.3460754211826</v>
      </c>
      <c r="R95" s="113">
        <f t="shared" si="58"/>
        <v>1.5418503902164214E-05</v>
      </c>
      <c r="S95" s="62">
        <f t="shared" si="42"/>
        <v>0.019494324897567514</v>
      </c>
      <c r="T95" s="24"/>
      <c r="U95" s="54">
        <f t="shared" si="43"/>
        <v>5.610756073938423</v>
      </c>
      <c r="V95" s="55">
        <f t="shared" si="44"/>
        <v>5.1910977092508945</v>
      </c>
      <c r="W95" s="55">
        <f t="shared" si="45"/>
        <v>4.879245630944105</v>
      </c>
      <c r="X95" s="55">
        <f t="shared" si="46"/>
        <v>4.696723455934856</v>
      </c>
      <c r="Y95" s="56">
        <f t="shared" si="47"/>
        <v>4.658756841724456</v>
      </c>
      <c r="Z95" s="103">
        <f t="shared" si="48"/>
        <v>813.3604412110527</v>
      </c>
      <c r="AA95" s="103">
        <f t="shared" si="49"/>
        <v>808.918849164764</v>
      </c>
      <c r="AB95" s="103">
        <f t="shared" si="50"/>
        <v>801.9069192012479</v>
      </c>
      <c r="AC95" s="103">
        <f t="shared" si="51"/>
        <v>796.3251561692674</v>
      </c>
      <c r="AD95" s="103">
        <f t="shared" si="52"/>
        <v>795.0263626666984</v>
      </c>
      <c r="AE95" s="51">
        <f t="shared" si="53"/>
        <v>34.64975476963893</v>
      </c>
      <c r="AF95" s="52">
        <f t="shared" si="54"/>
        <v>29.91496524675679</v>
      </c>
      <c r="AG95" s="52">
        <f t="shared" si="55"/>
        <v>26.620921206517444</v>
      </c>
      <c r="AH95" s="52">
        <f t="shared" si="56"/>
        <v>24.781738965690764</v>
      </c>
      <c r="AI95" s="53">
        <f t="shared" si="57"/>
        <v>24.407404308968456</v>
      </c>
      <c r="AJ95" s="24"/>
      <c r="BY95"/>
    </row>
    <row r="96" spans="1:77" ht="16.5">
      <c r="A96" s="97">
        <v>54</v>
      </c>
      <c r="B96" s="4">
        <v>-1.4138085455450984</v>
      </c>
      <c r="C96" s="11">
        <v>268.73551451884225</v>
      </c>
      <c r="D96" s="4">
        <v>-4.719002848084695</v>
      </c>
      <c r="E96" s="4">
        <f t="shared" si="32"/>
        <v>4.926240197522631</v>
      </c>
      <c r="F96" s="143">
        <f t="shared" si="33"/>
        <v>0.2356347575908497</v>
      </c>
      <c r="G96" s="58">
        <f t="shared" si="59"/>
        <v>44.789252419807035</v>
      </c>
      <c r="H96" s="60">
        <f t="shared" si="60"/>
        <v>0.7865004746807824</v>
      </c>
      <c r="I96" s="60">
        <f t="shared" si="61"/>
        <v>0.8210400329204385</v>
      </c>
      <c r="J96" s="41">
        <f t="shared" si="34"/>
        <v>4.926240197522631</v>
      </c>
      <c r="K96" s="18">
        <f t="shared" si="35"/>
        <v>23.22657997097614</v>
      </c>
      <c r="L96" s="18">
        <f t="shared" si="36"/>
        <v>168.2145369958075</v>
      </c>
      <c r="M96" s="15">
        <f t="shared" si="37"/>
        <v>7.514949674316965</v>
      </c>
      <c r="N96" s="18">
        <f t="shared" si="38"/>
        <v>224.8853005969262</v>
      </c>
      <c r="O96" s="18">
        <f t="shared" si="39"/>
        <v>804.3022135717067</v>
      </c>
      <c r="P96" s="11">
        <f t="shared" si="40"/>
        <v>28.514105652207956</v>
      </c>
      <c r="Q96" s="83">
        <f t="shared" si="41"/>
        <v>1256.6576864619415</v>
      </c>
      <c r="R96" s="113">
        <f t="shared" si="58"/>
        <v>1.5418503902164214E-05</v>
      </c>
      <c r="S96" s="62">
        <f t="shared" si="42"/>
        <v>0.0193757814423981</v>
      </c>
      <c r="T96" s="24"/>
      <c r="U96" s="54">
        <f t="shared" si="43"/>
        <v>5.622517973640735</v>
      </c>
      <c r="V96" s="55">
        <f t="shared" si="44"/>
        <v>5.221633966365287</v>
      </c>
      <c r="W96" s="55">
        <f t="shared" si="45"/>
        <v>4.926240197522631</v>
      </c>
      <c r="X96" s="55">
        <f t="shared" si="46"/>
        <v>4.756033218857653</v>
      </c>
      <c r="Y96" s="56">
        <f t="shared" si="47"/>
        <v>4.7245623886523855</v>
      </c>
      <c r="Z96" s="103">
        <f t="shared" si="48"/>
        <v>813.4027500706796</v>
      </c>
      <c r="AA96" s="103">
        <f t="shared" si="49"/>
        <v>809.4349174687868</v>
      </c>
      <c r="AB96" s="103">
        <f t="shared" si="50"/>
        <v>803.1670456282519</v>
      </c>
      <c r="AC96" s="103">
        <f t="shared" si="51"/>
        <v>798.259044650655</v>
      </c>
      <c r="AD96" s="103">
        <f t="shared" si="52"/>
        <v>797.2473100401604</v>
      </c>
      <c r="AE96" s="51">
        <f t="shared" si="53"/>
        <v>34.7874502451325</v>
      </c>
      <c r="AF96" s="52">
        <f t="shared" si="54"/>
        <v>30.247800547310362</v>
      </c>
      <c r="AG96" s="52">
        <f t="shared" si="55"/>
        <v>27.105072400228774</v>
      </c>
      <c r="AH96" s="52">
        <f t="shared" si="56"/>
        <v>25.372183835498273</v>
      </c>
      <c r="AI96" s="53">
        <f t="shared" si="57"/>
        <v>25.058021232869866</v>
      </c>
      <c r="AJ96" s="24"/>
      <c r="BY96"/>
    </row>
    <row r="97" spans="1:77" ht="16.5">
      <c r="A97" s="97">
        <v>55</v>
      </c>
      <c r="B97" s="4">
        <v>-1.360725856349891</v>
      </c>
      <c r="C97" s="11">
        <v>264.45892699307853</v>
      </c>
      <c r="D97" s="4">
        <v>-4.7850106089258855</v>
      </c>
      <c r="E97" s="4">
        <f t="shared" si="32"/>
        <v>4.9747262621849275</v>
      </c>
      <c r="F97" s="143">
        <f t="shared" si="33"/>
        <v>0.2267876427249818</v>
      </c>
      <c r="G97" s="58">
        <f t="shared" si="59"/>
        <v>44.07648783217976</v>
      </c>
      <c r="H97" s="60">
        <f t="shared" si="60"/>
        <v>0.7975017681543143</v>
      </c>
      <c r="I97" s="60">
        <f t="shared" si="61"/>
        <v>0.829121043697488</v>
      </c>
      <c r="J97" s="41">
        <f t="shared" si="34"/>
        <v>4.9747262621849275</v>
      </c>
      <c r="K97" s="18">
        <f t="shared" si="35"/>
        <v>21.515197450580196</v>
      </c>
      <c r="L97" s="18">
        <f t="shared" si="36"/>
        <v>156.69363434576695</v>
      </c>
      <c r="M97" s="15">
        <f t="shared" si="37"/>
        <v>7.7266529806631095</v>
      </c>
      <c r="N97" s="18">
        <f t="shared" si="38"/>
        <v>228.61704663725317</v>
      </c>
      <c r="O97" s="18">
        <f t="shared" si="39"/>
        <v>805.454343158985</v>
      </c>
      <c r="P97" s="11">
        <f t="shared" si="40"/>
        <v>28.973556552392505</v>
      </c>
      <c r="Q97" s="83">
        <f t="shared" si="41"/>
        <v>1248.9804311256407</v>
      </c>
      <c r="R97" s="113">
        <f t="shared" si="58"/>
        <v>1.5418503902164214E-05</v>
      </c>
      <c r="S97" s="62">
        <f t="shared" si="42"/>
        <v>0.019257409651037435</v>
      </c>
      <c r="T97" s="24"/>
      <c r="U97" s="54">
        <f t="shared" si="43"/>
        <v>5.6357753241807975</v>
      </c>
      <c r="V97" s="55">
        <f t="shared" si="44"/>
        <v>5.253705838748124</v>
      </c>
      <c r="W97" s="55">
        <f t="shared" si="45"/>
        <v>4.9747262621849275</v>
      </c>
      <c r="X97" s="55">
        <f t="shared" si="46"/>
        <v>4.816782384058266</v>
      </c>
      <c r="Y97" s="56">
        <f t="shared" si="47"/>
        <v>4.79185752033603</v>
      </c>
      <c r="Z97" s="103">
        <f t="shared" si="48"/>
        <v>813.4450795185434</v>
      </c>
      <c r="AA97" s="103">
        <f t="shared" si="49"/>
        <v>809.9442723749979</v>
      </c>
      <c r="AB97" s="103">
        <f t="shared" si="50"/>
        <v>804.3913625163614</v>
      </c>
      <c r="AC97" s="103">
        <f t="shared" si="51"/>
        <v>800.119913692522</v>
      </c>
      <c r="AD97" s="103">
        <f t="shared" si="52"/>
        <v>799.3710876925005</v>
      </c>
      <c r="AE97" s="51">
        <f t="shared" si="53"/>
        <v>34.942979134252425</v>
      </c>
      <c r="AF97" s="52">
        <f t="shared" si="54"/>
        <v>30.599348944488078</v>
      </c>
      <c r="AG97" s="52">
        <f t="shared" si="55"/>
        <v>27.60914380886843</v>
      </c>
      <c r="AH97" s="52">
        <f t="shared" si="56"/>
        <v>25.98413351734995</v>
      </c>
      <c r="AI97" s="53">
        <f t="shared" si="57"/>
        <v>25.732177357003675</v>
      </c>
      <c r="AJ97" s="24"/>
      <c r="BY97"/>
    </row>
    <row r="98" spans="1:77" ht="16.5">
      <c r="A98" s="97">
        <v>56</v>
      </c>
      <c r="B98" s="4">
        <v>-1.313185356620517</v>
      </c>
      <c r="C98" s="11">
        <v>258.2160205655852</v>
      </c>
      <c r="D98" s="4">
        <v>-4.858146156936076</v>
      </c>
      <c r="E98" s="4">
        <f t="shared" si="32"/>
        <v>5.032498371882034</v>
      </c>
      <c r="F98" s="143">
        <f t="shared" si="33"/>
        <v>0.21886422610341952</v>
      </c>
      <c r="G98" s="58">
        <f t="shared" si="59"/>
        <v>43.03600342759753</v>
      </c>
      <c r="H98" s="60">
        <f t="shared" si="60"/>
        <v>0.8096910261560126</v>
      </c>
      <c r="I98" s="60">
        <f t="shared" si="61"/>
        <v>0.8387497286470056</v>
      </c>
      <c r="J98" s="41">
        <f t="shared" si="34"/>
        <v>5.032498371882034</v>
      </c>
      <c r="K98" s="18">
        <f t="shared" si="35"/>
        <v>20.038080824334678</v>
      </c>
      <c r="L98" s="18">
        <f t="shared" si="36"/>
        <v>146.37784585842914</v>
      </c>
      <c r="M98" s="15">
        <f t="shared" si="37"/>
        <v>7.964651000999821</v>
      </c>
      <c r="N98" s="18">
        <f t="shared" si="38"/>
        <v>233.08999526440542</v>
      </c>
      <c r="O98" s="18">
        <f t="shared" si="39"/>
        <v>806.679333076981</v>
      </c>
      <c r="P98" s="11">
        <f t="shared" si="40"/>
        <v>29.51625134237664</v>
      </c>
      <c r="Q98" s="83">
        <f t="shared" si="41"/>
        <v>1243.6661573675267</v>
      </c>
      <c r="R98" s="113">
        <f t="shared" si="58"/>
        <v>1.5418503902164214E-05</v>
      </c>
      <c r="S98" s="62">
        <f t="shared" si="42"/>
        <v>0.019175471500360784</v>
      </c>
      <c r="T98" s="24"/>
      <c r="U98" s="54">
        <f t="shared" si="43"/>
        <v>5.653687030163309</v>
      </c>
      <c r="V98" s="55">
        <f t="shared" si="44"/>
        <v>5.293589585847478</v>
      </c>
      <c r="W98" s="55">
        <f t="shared" si="45"/>
        <v>5.032498371882034</v>
      </c>
      <c r="X98" s="55">
        <f t="shared" si="46"/>
        <v>4.886309907675134</v>
      </c>
      <c r="Y98" s="56">
        <f t="shared" si="47"/>
        <v>4.865392549007678</v>
      </c>
      <c r="Z98" s="103">
        <f t="shared" si="48"/>
        <v>813.4932521482698</v>
      </c>
      <c r="AA98" s="103">
        <f t="shared" si="49"/>
        <v>810.5310369889721</v>
      </c>
      <c r="AB98" s="103">
        <f t="shared" si="50"/>
        <v>805.7497673050865</v>
      </c>
      <c r="AC98" s="103">
        <f t="shared" si="51"/>
        <v>802.1009649362453</v>
      </c>
      <c r="AD98" s="103">
        <f t="shared" si="52"/>
        <v>801.5216440063313</v>
      </c>
      <c r="AE98" s="51">
        <f t="shared" si="53"/>
        <v>35.1536599277414</v>
      </c>
      <c r="AF98" s="52">
        <f t="shared" si="54"/>
        <v>31.039348702920616</v>
      </c>
      <c r="AG98" s="52">
        <f t="shared" si="55"/>
        <v>28.215794090644465</v>
      </c>
      <c r="AH98" s="52">
        <f t="shared" si="56"/>
        <v>26.693421862026234</v>
      </c>
      <c r="AI98" s="53">
        <f t="shared" si="57"/>
        <v>26.4790321285505</v>
      </c>
      <c r="AJ98" s="24"/>
      <c r="BY98"/>
    </row>
    <row r="99" spans="1:77" ht="16.5">
      <c r="A99" s="97">
        <v>57</v>
      </c>
      <c r="B99" s="4">
        <v>-1.2635106335394646</v>
      </c>
      <c r="C99" s="11">
        <v>252.0404953984403</v>
      </c>
      <c r="D99" s="4">
        <v>-4.933300770021987</v>
      </c>
      <c r="E99" s="4">
        <f t="shared" si="32"/>
        <v>5.092535282996754</v>
      </c>
      <c r="F99" s="143">
        <f t="shared" si="33"/>
        <v>0.21058510558991075</v>
      </c>
      <c r="G99" s="58">
        <f t="shared" si="59"/>
        <v>42.00674923307339</v>
      </c>
      <c r="H99" s="60">
        <f t="shared" si="60"/>
        <v>0.8222167950036644</v>
      </c>
      <c r="I99" s="60">
        <f t="shared" si="61"/>
        <v>0.848755880499459</v>
      </c>
      <c r="J99" s="41">
        <f t="shared" si="34"/>
        <v>5.092535282996754</v>
      </c>
      <c r="K99" s="18">
        <f t="shared" si="35"/>
        <v>18.550766714970674</v>
      </c>
      <c r="L99" s="18">
        <f t="shared" si="36"/>
        <v>136.02945624298687</v>
      </c>
      <c r="M99" s="15">
        <f t="shared" si="37"/>
        <v>8.212980387258483</v>
      </c>
      <c r="N99" s="18">
        <f t="shared" si="38"/>
        <v>237.76851843504465</v>
      </c>
      <c r="O99" s="18">
        <f t="shared" si="39"/>
        <v>807.8414881218863</v>
      </c>
      <c r="P99" s="11">
        <f t="shared" si="40"/>
        <v>30.091861938873176</v>
      </c>
      <c r="Q99" s="83">
        <f t="shared" si="41"/>
        <v>1238.49507184102</v>
      </c>
      <c r="R99" s="113">
        <f t="shared" si="58"/>
        <v>1.5418503902164214E-05</v>
      </c>
      <c r="S99" s="62">
        <f t="shared" si="42"/>
        <v>0.019095741097991916</v>
      </c>
      <c r="T99" s="24"/>
      <c r="U99" s="54">
        <f t="shared" si="43"/>
        <v>5.674683602990425</v>
      </c>
      <c r="V99" s="55">
        <f t="shared" si="44"/>
        <v>5.336141024658787</v>
      </c>
      <c r="W99" s="55">
        <f t="shared" si="45"/>
        <v>5.092535282996754</v>
      </c>
      <c r="X99" s="55">
        <f t="shared" si="46"/>
        <v>4.957880365096491</v>
      </c>
      <c r="Y99" s="56">
        <f t="shared" si="47"/>
        <v>4.94109171673366</v>
      </c>
      <c r="Z99" s="103">
        <f t="shared" si="48"/>
        <v>813.5365292369587</v>
      </c>
      <c r="AA99" s="103">
        <f t="shared" si="49"/>
        <v>811.1000637119005</v>
      </c>
      <c r="AB99" s="103">
        <f t="shared" si="50"/>
        <v>807.04590236334</v>
      </c>
      <c r="AC99" s="103">
        <f t="shared" si="51"/>
        <v>803.974710310941</v>
      </c>
      <c r="AD99" s="103">
        <f t="shared" si="52"/>
        <v>803.5502349862908</v>
      </c>
      <c r="AE99" s="51">
        <f t="shared" si="53"/>
        <v>35.40142918337883</v>
      </c>
      <c r="AF99" s="52">
        <f t="shared" si="54"/>
        <v>31.51222942313072</v>
      </c>
      <c r="AG99" s="52">
        <f t="shared" si="55"/>
        <v>28.853184636110516</v>
      </c>
      <c r="AH99" s="52">
        <f t="shared" si="56"/>
        <v>27.43348593001016</v>
      </c>
      <c r="AI99" s="53">
        <f t="shared" si="57"/>
        <v>27.25898052173564</v>
      </c>
      <c r="AJ99" s="24"/>
      <c r="BY99"/>
    </row>
    <row r="100" spans="1:77" ht="16.5">
      <c r="A100" s="97">
        <v>58</v>
      </c>
      <c r="B100" s="4">
        <v>-1.214001599416605</v>
      </c>
      <c r="C100" s="11">
        <v>244.77978010504086</v>
      </c>
      <c r="D100" s="4">
        <v>-5.013497119819048</v>
      </c>
      <c r="E100" s="4">
        <f t="shared" si="32"/>
        <v>5.1583866909936065</v>
      </c>
      <c r="F100" s="143">
        <f t="shared" si="33"/>
        <v>0.20233359990276747</v>
      </c>
      <c r="G100" s="58">
        <f t="shared" si="59"/>
        <v>40.796630017506814</v>
      </c>
      <c r="H100" s="60">
        <f t="shared" si="60"/>
        <v>0.8355828533031748</v>
      </c>
      <c r="I100" s="60">
        <f t="shared" si="61"/>
        <v>0.8597311151656011</v>
      </c>
      <c r="J100" s="41">
        <f t="shared" si="34"/>
        <v>5.1583866909936065</v>
      </c>
      <c r="K100" s="18">
        <f t="shared" si="35"/>
        <v>17.125473155221197</v>
      </c>
      <c r="L100" s="18">
        <f t="shared" si="36"/>
        <v>125.94381760129406</v>
      </c>
      <c r="M100" s="15">
        <f t="shared" si="37"/>
        <v>8.482173220037959</v>
      </c>
      <c r="N100" s="18">
        <f t="shared" si="38"/>
        <v>242.93518444115998</v>
      </c>
      <c r="O100" s="18">
        <f t="shared" si="39"/>
        <v>808.9751579655334</v>
      </c>
      <c r="P100" s="11">
        <f t="shared" si="40"/>
        <v>30.728417571056678</v>
      </c>
      <c r="Q100" s="83">
        <f t="shared" si="41"/>
        <v>1234.1902239543033</v>
      </c>
      <c r="R100" s="113">
        <f t="shared" si="58"/>
        <v>1.5418503902164214E-05</v>
      </c>
      <c r="S100" s="62">
        <f t="shared" si="42"/>
        <v>0.01902936678405235</v>
      </c>
      <c r="T100" s="24"/>
      <c r="U100" s="54">
        <f t="shared" si="43"/>
        <v>5.699288953341561</v>
      </c>
      <c r="V100" s="55">
        <f t="shared" si="44"/>
        <v>5.383823602085504</v>
      </c>
      <c r="W100" s="55">
        <f t="shared" si="45"/>
        <v>5.1583866909936065</v>
      </c>
      <c r="X100" s="55">
        <f t="shared" si="46"/>
        <v>5.035085361741373</v>
      </c>
      <c r="Y100" s="56">
        <f t="shared" si="47"/>
        <v>5.021449055499797</v>
      </c>
      <c r="Z100" s="103">
        <f t="shared" si="48"/>
        <v>813.5691310392938</v>
      </c>
      <c r="AA100" s="103">
        <f t="shared" si="49"/>
        <v>811.6678661456565</v>
      </c>
      <c r="AB100" s="103">
        <f t="shared" si="50"/>
        <v>808.3323489774796</v>
      </c>
      <c r="AC100" s="103">
        <f t="shared" si="51"/>
        <v>805.808044115792</v>
      </c>
      <c r="AD100" s="103">
        <f t="shared" si="52"/>
        <v>805.498399549446</v>
      </c>
      <c r="AE100" s="51">
        <f t="shared" si="53"/>
        <v>35.69288753047203</v>
      </c>
      <c r="AF100" s="52">
        <f t="shared" si="54"/>
        <v>32.04636607703109</v>
      </c>
      <c r="AG100" s="52">
        <f t="shared" si="55"/>
        <v>29.560461077697997</v>
      </c>
      <c r="AH100" s="52">
        <f t="shared" si="56"/>
        <v>28.24311303093682</v>
      </c>
      <c r="AI100" s="53">
        <f t="shared" si="57"/>
        <v>28.099260139145468</v>
      </c>
      <c r="AJ100" s="24"/>
      <c r="BY100"/>
    </row>
    <row r="101" spans="1:77" ht="16.5">
      <c r="A101" s="97">
        <v>59</v>
      </c>
      <c r="B101" s="4">
        <v>-1.1681423880828756</v>
      </c>
      <c r="C101" s="11">
        <v>236.70694480643547</v>
      </c>
      <c r="D101" s="4">
        <v>-5.100489232949414</v>
      </c>
      <c r="E101" s="4">
        <f t="shared" si="32"/>
        <v>5.232546899385505</v>
      </c>
      <c r="F101" s="143">
        <f t="shared" si="33"/>
        <v>0.19469039801381258</v>
      </c>
      <c r="G101" s="58">
        <f t="shared" si="59"/>
        <v>39.45115746773924</v>
      </c>
      <c r="H101" s="60">
        <f t="shared" si="60"/>
        <v>0.8500815388249024</v>
      </c>
      <c r="I101" s="60">
        <f t="shared" si="61"/>
        <v>0.8720911498975842</v>
      </c>
      <c r="J101" s="41">
        <f t="shared" si="34"/>
        <v>5.232546899385505</v>
      </c>
      <c r="K101" s="18">
        <f t="shared" si="35"/>
        <v>15.856072693854683</v>
      </c>
      <c r="L101" s="18">
        <f t="shared" si="36"/>
        <v>116.76763729083235</v>
      </c>
      <c r="M101" s="15">
        <f t="shared" si="37"/>
        <v>8.779085282244292</v>
      </c>
      <c r="N101" s="18">
        <f t="shared" si="38"/>
        <v>248.7971100329981</v>
      </c>
      <c r="O101" s="18">
        <f t="shared" si="39"/>
        <v>810.0791209442424</v>
      </c>
      <c r="P101" s="11">
        <f t="shared" si="40"/>
        <v>31.458906420835966</v>
      </c>
      <c r="Q101" s="83">
        <f t="shared" si="41"/>
        <v>1231.7379326650077</v>
      </c>
      <c r="R101" s="113">
        <f t="shared" si="58"/>
        <v>1.5418503902164214E-05</v>
      </c>
      <c r="S101" s="62">
        <f t="shared" si="42"/>
        <v>0.018991556121239105</v>
      </c>
      <c r="T101" s="24"/>
      <c r="U101" s="54">
        <f t="shared" si="43"/>
        <v>5.731897446037702</v>
      </c>
      <c r="V101" s="55">
        <f t="shared" si="44"/>
        <v>5.439995426674311</v>
      </c>
      <c r="W101" s="55">
        <f t="shared" si="45"/>
        <v>5.232546899385505</v>
      </c>
      <c r="X101" s="55">
        <f t="shared" si="46"/>
        <v>5.119828001797313</v>
      </c>
      <c r="Y101" s="56">
        <f t="shared" si="47"/>
        <v>5.108113681526128</v>
      </c>
      <c r="Z101" s="103">
        <f t="shared" si="48"/>
        <v>813.5822305104512</v>
      </c>
      <c r="AA101" s="103">
        <f t="shared" si="49"/>
        <v>812.2421461491107</v>
      </c>
      <c r="AB101" s="103">
        <f t="shared" si="50"/>
        <v>809.6119884413274</v>
      </c>
      <c r="AC101" s="103">
        <f t="shared" si="51"/>
        <v>807.5962364873867</v>
      </c>
      <c r="AD101" s="103">
        <f t="shared" si="52"/>
        <v>807.3630031329358</v>
      </c>
      <c r="AE101" s="51">
        <f t="shared" si="53"/>
        <v>36.080981085412624</v>
      </c>
      <c r="AF101" s="52">
        <f t="shared" si="54"/>
        <v>32.681337701551875</v>
      </c>
      <c r="AG101" s="52">
        <f t="shared" si="55"/>
        <v>30.36719297329729</v>
      </c>
      <c r="AH101" s="52">
        <f t="shared" si="56"/>
        <v>29.145286530631132</v>
      </c>
      <c r="AI101" s="53">
        <f t="shared" si="57"/>
        <v>29.0197338132869</v>
      </c>
      <c r="AJ101" s="24"/>
      <c r="BY101"/>
    </row>
    <row r="102" spans="1:77" ht="16.5">
      <c r="A102" s="97">
        <v>60</v>
      </c>
      <c r="B102" s="4">
        <v>-1.123591823217641</v>
      </c>
      <c r="C102" s="11">
        <v>226.13410614406084</v>
      </c>
      <c r="D102" s="4">
        <v>-5.195821795597068</v>
      </c>
      <c r="E102" s="41">
        <f t="shared" si="32"/>
        <v>5.315921624403719</v>
      </c>
      <c r="F102" s="143">
        <f t="shared" si="33"/>
        <v>0.18726530386960683</v>
      </c>
      <c r="G102" s="58">
        <f t="shared" si="59"/>
        <v>37.689017690676806</v>
      </c>
      <c r="H102" s="60">
        <f t="shared" si="60"/>
        <v>0.865970299266178</v>
      </c>
      <c r="I102" s="60">
        <f t="shared" si="61"/>
        <v>0.8859869374006198</v>
      </c>
      <c r="J102" s="41">
        <f t="shared" si="34"/>
        <v>5.315921624403719</v>
      </c>
      <c r="K102" s="18">
        <f t="shared" si="35"/>
        <v>14.66969895585475</v>
      </c>
      <c r="L102" s="18">
        <f t="shared" si="36"/>
        <v>107.82947960344922</v>
      </c>
      <c r="M102" s="15">
        <f t="shared" si="37"/>
        <v>9.110329662020874</v>
      </c>
      <c r="N102" s="18">
        <f t="shared" si="38"/>
        <v>255.44150320058793</v>
      </c>
      <c r="O102" s="18">
        <f t="shared" si="39"/>
        <v>811.1156994332811</v>
      </c>
      <c r="P102" s="11">
        <f t="shared" si="40"/>
        <v>32.282926166763865</v>
      </c>
      <c r="Q102" s="83">
        <f t="shared" si="41"/>
        <v>1230.4496370219576</v>
      </c>
      <c r="R102" s="113">
        <f t="shared" si="58"/>
        <v>1.5418503902164214E-05</v>
      </c>
      <c r="S102" s="62">
        <f t="shared" si="42"/>
        <v>0.018971692529839594</v>
      </c>
      <c r="T102" s="24"/>
      <c r="U102" s="54">
        <f t="shared" si="43"/>
        <v>5.768624414460612</v>
      </c>
      <c r="V102" s="55">
        <f t="shared" si="44"/>
        <v>5.5036536161349074</v>
      </c>
      <c r="W102" s="55">
        <f t="shared" si="45"/>
        <v>5.315921624403719</v>
      </c>
      <c r="X102" s="55">
        <f t="shared" si="46"/>
        <v>5.213778515274288</v>
      </c>
      <c r="Y102" s="56">
        <f t="shared" si="47"/>
        <v>5.202268177919403</v>
      </c>
      <c r="Z102" s="103">
        <f t="shared" si="48"/>
        <v>813.555909679435</v>
      </c>
      <c r="AA102" s="103">
        <f t="shared" si="49"/>
        <v>812.7693680832036</v>
      </c>
      <c r="AB102" s="103">
        <f t="shared" si="50"/>
        <v>810.8370087850138</v>
      </c>
      <c r="AC102" s="103">
        <f t="shared" si="51"/>
        <v>809.3050581217387</v>
      </c>
      <c r="AD102" s="103">
        <f t="shared" si="52"/>
        <v>809.1111524970139</v>
      </c>
      <c r="AE102" s="51">
        <f t="shared" si="53"/>
        <v>36.52059630523</v>
      </c>
      <c r="AF102" s="52">
        <f t="shared" si="54"/>
        <v>33.408440326312494</v>
      </c>
      <c r="AG102" s="52">
        <f t="shared" si="55"/>
        <v>31.28708388527051</v>
      </c>
      <c r="AH102" s="52">
        <f t="shared" si="56"/>
        <v>30.162003399865377</v>
      </c>
      <c r="AI102" s="53">
        <f t="shared" si="57"/>
        <v>30.036506917140958</v>
      </c>
      <c r="AJ102" s="24"/>
      <c r="BY102"/>
    </row>
    <row r="103" spans="1:77" ht="16.5">
      <c r="A103" s="97">
        <v>61</v>
      </c>
      <c r="B103" s="4">
        <v>-1.0747167872199679</v>
      </c>
      <c r="C103" s="11">
        <v>213.52757841296298</v>
      </c>
      <c r="D103" s="4">
        <v>-5.283228433964834</v>
      </c>
      <c r="E103" s="41">
        <f t="shared" si="32"/>
        <v>5.391430131067908</v>
      </c>
      <c r="F103" s="143">
        <f t="shared" si="33"/>
        <v>0.17911946453666133</v>
      </c>
      <c r="G103" s="58">
        <f t="shared" si="59"/>
        <v>35.58792973549383</v>
      </c>
      <c r="H103" s="60">
        <f t="shared" si="60"/>
        <v>0.8805380723274724</v>
      </c>
      <c r="I103" s="60">
        <f t="shared" si="61"/>
        <v>0.8985716885113182</v>
      </c>
      <c r="J103" s="41">
        <f t="shared" si="34"/>
        <v>5.391430131067909</v>
      </c>
      <c r="K103" s="18">
        <f t="shared" si="35"/>
        <v>13.421224063697137</v>
      </c>
      <c r="L103" s="18">
        <f t="shared" si="36"/>
        <v>98.31059128736827</v>
      </c>
      <c r="M103" s="15">
        <f t="shared" si="37"/>
        <v>9.41942463185029</v>
      </c>
      <c r="N103" s="18">
        <f t="shared" si="38"/>
        <v>261.50776012373524</v>
      </c>
      <c r="O103" s="18">
        <f t="shared" si="39"/>
        <v>811.8915573587686</v>
      </c>
      <c r="P103" s="11">
        <f t="shared" si="40"/>
        <v>33.01950720604909</v>
      </c>
      <c r="Q103" s="83">
        <f t="shared" si="41"/>
        <v>1227.5700646714688</v>
      </c>
      <c r="R103" s="113">
        <f t="shared" si="58"/>
        <v>1.5418503902164214E-05</v>
      </c>
      <c r="S103" s="62">
        <f t="shared" si="42"/>
        <v>0.01892729383231702</v>
      </c>
      <c r="T103" s="24"/>
      <c r="U103" s="54">
        <f t="shared" si="43"/>
        <v>5.794615112331006</v>
      </c>
      <c r="V103" s="55">
        <f t="shared" si="44"/>
        <v>5.558462898756088</v>
      </c>
      <c r="W103" s="55">
        <f t="shared" si="45"/>
        <v>5.391430131067909</v>
      </c>
      <c r="X103" s="55">
        <f t="shared" si="46"/>
        <v>5.300055800090393</v>
      </c>
      <c r="Y103" s="56">
        <f t="shared" si="47"/>
        <v>5.288263200191781</v>
      </c>
      <c r="Z103" s="103">
        <f t="shared" si="48"/>
        <v>813.5110015692611</v>
      </c>
      <c r="AA103" s="103">
        <f t="shared" si="49"/>
        <v>813.1181993300697</v>
      </c>
      <c r="AB103" s="103">
        <f t="shared" si="50"/>
        <v>811.7516217727949</v>
      </c>
      <c r="AC103" s="103">
        <f t="shared" si="51"/>
        <v>810.6212971178339</v>
      </c>
      <c r="AD103" s="103">
        <f t="shared" si="52"/>
        <v>810.4556670038838</v>
      </c>
      <c r="AE103" s="51">
        <f t="shared" si="53"/>
        <v>36.833303927521904</v>
      </c>
      <c r="AF103" s="52">
        <f t="shared" si="54"/>
        <v>34.040858696223914</v>
      </c>
      <c r="AG103" s="52">
        <f t="shared" si="55"/>
        <v>32.131987580020684</v>
      </c>
      <c r="AH103" s="52">
        <f t="shared" si="56"/>
        <v>31.110979192028765</v>
      </c>
      <c r="AI103" s="53">
        <f t="shared" si="57"/>
        <v>30.980406634450183</v>
      </c>
      <c r="AJ103" s="24"/>
      <c r="BY103"/>
    </row>
    <row r="104" spans="1:78" ht="16.5">
      <c r="A104" s="99">
        <v>62</v>
      </c>
      <c r="B104" s="60">
        <v>-1.0272637876497157</v>
      </c>
      <c r="C104" s="58">
        <v>199.61099392532753</v>
      </c>
      <c r="D104" s="60">
        <v>-5.306160216562837</v>
      </c>
      <c r="E104" s="41">
        <f t="shared" si="32"/>
        <v>5.4046838143642235</v>
      </c>
      <c r="F104" s="143">
        <f t="shared" si="33"/>
        <v>0.17121063127495262</v>
      </c>
      <c r="G104" s="58">
        <f t="shared" si="59"/>
        <v>33.26849898755459</v>
      </c>
      <c r="H104" s="60">
        <f t="shared" si="60"/>
        <v>0.8843600360938062</v>
      </c>
      <c r="I104" s="60">
        <f t="shared" si="61"/>
        <v>0.9007806357273707</v>
      </c>
      <c r="J104" s="41">
        <f t="shared" si="34"/>
        <v>5.4046838143642235</v>
      </c>
      <c r="K104" s="18">
        <f t="shared" si="35"/>
        <v>12.262189386707615</v>
      </c>
      <c r="L104" s="18">
        <f t="shared" si="36"/>
        <v>89.30015564341909</v>
      </c>
      <c r="M104" s="15">
        <f t="shared" si="37"/>
        <v>9.501371866285602</v>
      </c>
      <c r="N104" s="18">
        <f t="shared" si="38"/>
        <v>262.57727568350316</v>
      </c>
      <c r="O104" s="18">
        <f t="shared" si="39"/>
        <v>812.0443839378274</v>
      </c>
      <c r="P104" s="11">
        <f t="shared" si="40"/>
        <v>33.057152021146365</v>
      </c>
      <c r="Q104" s="83">
        <f t="shared" si="41"/>
        <v>1218.7425285388892</v>
      </c>
      <c r="R104" s="113">
        <f t="shared" si="58"/>
        <v>7.721255256369162E-06</v>
      </c>
      <c r="S104" s="62">
        <f t="shared" si="42"/>
        <v>0.009410222154641542</v>
      </c>
      <c r="T104" s="24"/>
      <c r="U104" s="54">
        <f t="shared" si="43"/>
        <v>5.762557331400596</v>
      </c>
      <c r="V104" s="55">
        <f t="shared" si="44"/>
        <v>5.553064789380801</v>
      </c>
      <c r="W104" s="55">
        <f t="shared" si="45"/>
        <v>5.4046838143642235</v>
      </c>
      <c r="X104" s="55">
        <f t="shared" si="46"/>
        <v>5.322527851711826</v>
      </c>
      <c r="Y104" s="56">
        <f t="shared" si="47"/>
        <v>5.309671868585977</v>
      </c>
      <c r="Z104" s="103">
        <f t="shared" si="48"/>
        <v>813.5632572881126</v>
      </c>
      <c r="AA104" s="103">
        <f t="shared" si="49"/>
        <v>813.0881581499924</v>
      </c>
      <c r="AB104" s="103">
        <f t="shared" si="50"/>
        <v>811.8930749278553</v>
      </c>
      <c r="AC104" s="103">
        <f t="shared" si="51"/>
        <v>810.9244161266313</v>
      </c>
      <c r="AD104" s="103">
        <f t="shared" si="52"/>
        <v>810.7530131965459</v>
      </c>
      <c r="AE104" s="51">
        <f t="shared" si="53"/>
        <v>36.44779141135334</v>
      </c>
      <c r="AF104" s="52">
        <f t="shared" si="54"/>
        <v>33.97831006691685</v>
      </c>
      <c r="AG104" s="52">
        <f t="shared" si="55"/>
        <v>32.28144723308436</v>
      </c>
      <c r="AH104" s="52">
        <f t="shared" si="56"/>
        <v>31.360556575495817</v>
      </c>
      <c r="AI104" s="53">
        <f t="shared" si="57"/>
        <v>31.217654818881467</v>
      </c>
      <c r="AJ104" s="24"/>
      <c r="BY104"/>
      <c r="BZ104"/>
    </row>
    <row r="105" spans="1:78" s="100" customFormat="1" ht="16.5">
      <c r="A105" s="114">
        <v>62.0015569999999</v>
      </c>
      <c r="B105" s="106">
        <v>-1.0271905463227444</v>
      </c>
      <c r="C105" s="37">
        <v>199.58976147796437</v>
      </c>
      <c r="D105" s="36">
        <v>-5.306179189558554</v>
      </c>
      <c r="E105" s="42">
        <f t="shared" si="32"/>
        <v>5.404688521104532</v>
      </c>
      <c r="F105" s="144">
        <f t="shared" si="33"/>
        <v>0.17119842438712407</v>
      </c>
      <c r="G105" s="37">
        <f t="shared" si="59"/>
        <v>33.26496024632739</v>
      </c>
      <c r="H105" s="105">
        <f t="shared" si="60"/>
        <v>0.884363198259759</v>
      </c>
      <c r="I105" s="105">
        <f t="shared" si="61"/>
        <v>0.9007814201840888</v>
      </c>
      <c r="J105" s="42">
        <f t="shared" si="34"/>
        <v>5.404688521104532</v>
      </c>
      <c r="K105" s="112">
        <f t="shared" si="35"/>
        <v>12.260440922453444</v>
      </c>
      <c r="L105" s="112">
        <f t="shared" si="36"/>
        <v>89.28661962643338</v>
      </c>
      <c r="M105" s="106">
        <f t="shared" si="37"/>
        <v>9.501439813653436</v>
      </c>
      <c r="N105" s="18">
        <f t="shared" si="38"/>
        <v>262.5776557469904</v>
      </c>
      <c r="O105" s="112">
        <f t="shared" si="39"/>
        <v>812.044475666971</v>
      </c>
      <c r="P105" s="37">
        <f t="shared" si="40"/>
        <v>33.05704041103303</v>
      </c>
      <c r="Q105" s="84">
        <f t="shared" si="41"/>
        <v>1218.7276721875348</v>
      </c>
      <c r="R105" s="107">
        <f>K$32*(A105-A104)/2</f>
        <v>1.2003305287054497E-08</v>
      </c>
      <c r="S105" s="115">
        <f t="shared" si="42"/>
        <v>1.4628760311048257E-05</v>
      </c>
      <c r="T105" s="116"/>
      <c r="U105" s="117">
        <f t="shared" si="43"/>
        <v>5.762495608941722</v>
      </c>
      <c r="V105" s="118">
        <f t="shared" si="44"/>
        <v>5.5530421857089065</v>
      </c>
      <c r="W105" s="118">
        <f t="shared" si="45"/>
        <v>5.404688521104532</v>
      </c>
      <c r="X105" s="118">
        <f t="shared" si="46"/>
        <v>5.322546112976536</v>
      </c>
      <c r="Y105" s="119">
        <f t="shared" si="47"/>
        <v>5.309688772430109</v>
      </c>
      <c r="Z105" s="120">
        <f t="shared" si="48"/>
        <v>813.5633259386971</v>
      </c>
      <c r="AA105" s="120">
        <f t="shared" si="49"/>
        <v>813.0880303760007</v>
      </c>
      <c r="AB105" s="120">
        <f t="shared" si="50"/>
        <v>811.8931241498507</v>
      </c>
      <c r="AC105" s="120">
        <f t="shared" si="51"/>
        <v>810.9246557781023</v>
      </c>
      <c r="AD105" s="120">
        <f t="shared" si="52"/>
        <v>810.7532420922038</v>
      </c>
      <c r="AE105" s="121">
        <f t="shared" si="53"/>
        <v>36.44705111504178</v>
      </c>
      <c r="AF105" s="122">
        <f t="shared" si="54"/>
        <v>33.97804827562929</v>
      </c>
      <c r="AG105" s="122">
        <f t="shared" si="55"/>
        <v>32.281500371628695</v>
      </c>
      <c r="AH105" s="122">
        <f t="shared" si="56"/>
        <v>31.3607597913987</v>
      </c>
      <c r="AI105" s="123">
        <f t="shared" si="57"/>
        <v>31.217842501466663</v>
      </c>
      <c r="AJ105" s="24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</row>
    <row r="106" spans="1:36" ht="30" customHeight="1">
      <c r="A106" s="97">
        <v>67.221915</v>
      </c>
      <c r="B106" s="15">
        <v>-0.8205349218612223</v>
      </c>
      <c r="C106" s="11">
        <v>175.24467176047682</v>
      </c>
      <c r="D106" s="2">
        <v>-4.740800441392237</v>
      </c>
      <c r="E106" s="41">
        <f aca="true" t="shared" si="62" ref="E106:E137">SQRT(B106^2+D106^2)</f>
        <v>4.811285315079394</v>
      </c>
      <c r="F106" s="143">
        <f aca="true" t="shared" si="63" ref="F106:F132">-B106*$E$28*(1-$E$32)/$E$29/$E$33</f>
        <v>0.13675582031020375</v>
      </c>
      <c r="G106" s="58">
        <f t="shared" si="59"/>
        <v>29.2074452934128</v>
      </c>
      <c r="H106" s="60">
        <f t="shared" si="60"/>
        <v>0.790133406898706</v>
      </c>
      <c r="I106" s="60">
        <f t="shared" si="61"/>
        <v>0.8018808858465657</v>
      </c>
      <c r="J106" s="41">
        <f aca="true" t="shared" si="64" ref="J106:J137">E106*E$28/E$29</f>
        <v>4.811285315079394</v>
      </c>
      <c r="K106" s="18">
        <f aca="true" t="shared" si="65" ref="K106:K137">E$35*E$13/120*F106^2/E$7*E$6*E$9*(E$9-1)*E$4/E$5</f>
        <v>7.823447996850816</v>
      </c>
      <c r="L106" s="18">
        <f aca="true" t="shared" si="66" ref="L106:L137">E$36*E$13/6*F106^2/E$8*E$6*E$4/E$5*(1+(G106*E$4/F106)^2/15)</f>
        <v>58.49405401464771</v>
      </c>
      <c r="M106" s="15">
        <f aca="true" t="shared" si="67" ref="M106:M137">E$37*E$13/8*H106^2/E$8*E$6*E$5/E$4</f>
        <v>7.584534773193213</v>
      </c>
      <c r="N106" s="18">
        <f aca="true" t="shared" si="68" ref="N106:N137">E$13*E$14*(E$11/E$10)^2*J106*(1-E$32)/E$33^2*(E$19/2/PI())^2/E$18*LN((E$17+E$18*J106)/(E$17+E$18*E$32*J106))</f>
        <v>216.1199675347733</v>
      </c>
      <c r="O106" s="18">
        <f aca="true" t="shared" si="69" ref="O106:O137">(Z106+AA106+AB106+AC106+AD106)/5</f>
        <v>801.3133204887038</v>
      </c>
      <c r="P106" s="11">
        <f aca="true" t="shared" si="70" ref="P106:P137">(AE106+AF106+AG106+AH106+AI106)/5</f>
        <v>26.530717175924252</v>
      </c>
      <c r="Q106" s="83">
        <f aca="true" t="shared" si="71" ref="Q106:Q137">SUM(K106:P106)</f>
        <v>1117.8660419840933</v>
      </c>
      <c r="R106" s="113">
        <f>K$32*(A107-A106)/2</f>
        <v>5.998453304357755E-06</v>
      </c>
      <c r="S106" s="62">
        <f aca="true" t="shared" si="72" ref="S106:S116">Q106*R106</f>
        <v>0.006705467253368809</v>
      </c>
      <c r="T106" s="24"/>
      <c r="U106" s="54">
        <f aca="true" t="shared" si="73" ref="U106:U137">SQRT(($B106-$C106*0.8*$E$4)^2+$D106^2)*$E$28/$E$29</f>
        <v>5.104362359808892</v>
      </c>
      <c r="V106" s="55">
        <f aca="true" t="shared" si="74" ref="V106:V137">SQRT(($B106-$C106*0.4*$E$4)^2+$D106^2)*$E$28/$E$29</f>
        <v>4.930976495778536</v>
      </c>
      <c r="W106" s="55">
        <f aca="true" t="shared" si="75" ref="W106:W137">SQRT(($B106)^2+$D106^2)*$E$28/$E$29</f>
        <v>4.811285315079394</v>
      </c>
      <c r="X106" s="55">
        <f aca="true" t="shared" si="76" ref="X106:X137">SQRT(($B106+$C106*0.4*$E$4)^2+$D106^2)*$E$28/$E$29</f>
        <v>4.749350128572178</v>
      </c>
      <c r="Y106" s="56">
        <f aca="true" t="shared" si="77" ref="Y106:Y137">SQRT(($B106+$C106*0.8*$E$4)^2+$D106^2)*$E$28/$E$29</f>
        <v>4.747431935681668</v>
      </c>
      <c r="Z106" s="103">
        <f aca="true" t="shared" si="78" ref="Z106:Z137">$E$38*$E$13*$E$14*$E$16/$E$33*2/3*$E$20/PI()*($E$21*$E$22*LN((U106+$E$22)/($E$32*U106+$E$22))+$E$23*U106*(1-$E$32)+$E$24*U106^2/2*(1-$E$32^2))</f>
        <v>807.2873679448633</v>
      </c>
      <c r="AA106" s="103">
        <f aca="true" t="shared" si="79" ref="AA106:AA137">$E$38*$E$13*$E$14*$E$16/$E$33*2/3*$E$20/PI()*($E$21*$E$22*LN((V106+$E$22)/($E$32*V106+$E$22))+$E$23*V106*(1-$E$32)+$E$24*V106^2/2*(1-$E$32^2))</f>
        <v>803.2900328915646</v>
      </c>
      <c r="AB106" s="103">
        <f aca="true" t="shared" si="80" ref="AB106:AB137">$E$38*$E$13*$E$14*$E$16/$E$33*2/3*$E$20/PI()*($E$21*$E$22*LN((W106+$E$22)/($E$32*W106+$E$22))+$E$23*W106*(1-$E$32)+$E$24*W106^2/2*(1-$E$32^2))</f>
        <v>799.9565174489827</v>
      </c>
      <c r="AC106" s="103">
        <f aca="true" t="shared" si="81" ref="AC106:AC137">$E$38*$E$13*$E$14*$E$16/$E$33*2/3*$E$20/PI()*($E$21*$E$22*LN((X106+$E$22)/($E$32*X106+$E$22))+$E$23*X106*(1-$E$32)+$E$24*X106^2/2*(1-$E$32^2))</f>
        <v>798.0469199819581</v>
      </c>
      <c r="AD106" s="103">
        <f aca="true" t="shared" si="82" ref="AD106:AD137">$E$38*$E$13*$E$14*$E$16/$E$33*2/3*$E$20/PI()*($E$21*$E$22*LN((Y106+$E$22)/($E$32*Y106+$E$22))+$E$23*Y106*(1-$E$32)+$E$24*Y106^2/2*(1-$E$32^2))</f>
        <v>797.9857641761505</v>
      </c>
      <c r="AE106" s="51">
        <f aca="true" t="shared" si="83" ref="AE106:AE137">1/9/PI()*$E$20/$E$33*$E$27^2*U106*(3*U106+4*$E$26)/($E$25*$E$26*$E$13*$E$14*$E$16*16*$E$4^2*$E$5^2)</f>
        <v>28.979584660476515</v>
      </c>
      <c r="AF106" s="52">
        <f aca="true" t="shared" si="84" ref="AF106:AF137">1/9/PI()*$E$20/$E$33*$E$27^2*V106*(3*V106+4*$E$26)/($E$25*$E$26*$E$13*$E$14*$E$16*16*$E$4^2*$E$5^2)</f>
        <v>27.154108110437328</v>
      </c>
      <c r="AG106" s="52">
        <f aca="true" t="shared" si="85" ref="AG106:AG137">1/9/PI()*$E$20/$E$33*$E$27^2*W106*(3*W106+4*$E$26)/($E$25*$E$26*$E$13*$E$14*$E$16*16*$E$4^2*$E$5^2)</f>
        <v>25.928460631698837</v>
      </c>
      <c r="AH106" s="52">
        <f aca="true" t="shared" si="86" ref="AH106:AH137">1/9/PI()*$E$20/$E$33*$E$27^2*X106*(3*X106+4*$E$26)/($E$25*$E$26*$E$13*$E$14*$E$16*16*$E$4^2*$E$5^2)</f>
        <v>25.305305844916983</v>
      </c>
      <c r="AI106" s="53">
        <f aca="true" t="shared" si="87" ref="AI106:AI137">1/9/PI()*$E$20/$E$33*$E$27^2*Y106*(3*Y106+4*$E$26)/($E$25*$E$26*$E$13*$E$14*$E$16*16*$E$4^2*$E$5^2)</f>
        <v>25.286126632091584</v>
      </c>
      <c r="AJ106" s="24"/>
    </row>
    <row r="107" spans="1:64" ht="16.5" customHeight="1">
      <c r="A107" s="97">
        <v>68</v>
      </c>
      <c r="B107" s="15">
        <v>-0.7980961312373012</v>
      </c>
      <c r="C107" s="11">
        <v>178.52233149271646</v>
      </c>
      <c r="D107" s="5">
        <v>-4.788429729859255</v>
      </c>
      <c r="E107" s="41">
        <f t="shared" si="62"/>
        <v>4.854484186038299</v>
      </c>
      <c r="F107" s="143">
        <f t="shared" si="63"/>
        <v>0.1330160218728835</v>
      </c>
      <c r="G107" s="58">
        <f t="shared" si="59"/>
        <v>29.753721915452743</v>
      </c>
      <c r="H107" s="60">
        <f t="shared" si="60"/>
        <v>0.7980716216432091</v>
      </c>
      <c r="I107" s="60">
        <f t="shared" si="61"/>
        <v>0.8090806976730499</v>
      </c>
      <c r="J107" s="41">
        <f t="shared" si="64"/>
        <v>4.854484186038299</v>
      </c>
      <c r="K107" s="18">
        <f t="shared" si="65"/>
        <v>7.401410172351402</v>
      </c>
      <c r="L107" s="18">
        <f t="shared" si="66"/>
        <v>56.14751263085846</v>
      </c>
      <c r="M107" s="15">
        <f t="shared" si="67"/>
        <v>7.737699058386946</v>
      </c>
      <c r="N107" s="18">
        <f t="shared" si="68"/>
        <v>219.400227049017</v>
      </c>
      <c r="O107" s="18">
        <f t="shared" si="69"/>
        <v>802.5431352200314</v>
      </c>
      <c r="P107" s="11">
        <f t="shared" si="70"/>
        <v>26.9922891710016</v>
      </c>
      <c r="Q107" s="83">
        <f t="shared" si="71"/>
        <v>1120.222273301647</v>
      </c>
      <c r="R107" s="113">
        <f aca="true" t="shared" si="88" ref="R107:R115">K$32*(A108-A106)/2</f>
        <v>1.3707705255439863E-05</v>
      </c>
      <c r="S107" s="62">
        <f t="shared" si="72"/>
        <v>0.015355676742997777</v>
      </c>
      <c r="T107" s="24"/>
      <c r="U107" s="54">
        <f t="shared" si="73"/>
        <v>5.147747885172851</v>
      </c>
      <c r="V107" s="55">
        <f t="shared" si="74"/>
        <v>4.973415959116252</v>
      </c>
      <c r="W107" s="55">
        <f t="shared" si="75"/>
        <v>4.854484186038299</v>
      </c>
      <c r="X107" s="55">
        <f t="shared" si="76"/>
        <v>4.795076591631529</v>
      </c>
      <c r="Y107" s="56">
        <f t="shared" si="77"/>
        <v>4.797404998928316</v>
      </c>
      <c r="Z107" s="103">
        <f t="shared" si="78"/>
        <v>808.1340867264981</v>
      </c>
      <c r="AA107" s="103">
        <f t="shared" si="79"/>
        <v>804.3592875632903</v>
      </c>
      <c r="AB107" s="103">
        <f t="shared" si="80"/>
        <v>801.2138365327359</v>
      </c>
      <c r="AC107" s="103">
        <f t="shared" si="81"/>
        <v>799.4689470893676</v>
      </c>
      <c r="AD107" s="103">
        <f t="shared" si="82"/>
        <v>799.539518188265</v>
      </c>
      <c r="AE107" s="51">
        <f t="shared" si="83"/>
        <v>29.445617213879938</v>
      </c>
      <c r="AF107" s="52">
        <f t="shared" si="84"/>
        <v>27.5954608085145</v>
      </c>
      <c r="AG107" s="52">
        <f t="shared" si="85"/>
        <v>26.367569823188376</v>
      </c>
      <c r="AH107" s="52">
        <f t="shared" si="86"/>
        <v>25.7646490102333</v>
      </c>
      <c r="AI107" s="53">
        <f t="shared" si="87"/>
        <v>25.7881489991919</v>
      </c>
      <c r="AJ107" s="101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</row>
    <row r="108" spans="1:35" ht="16.5">
      <c r="A108" s="97">
        <v>69</v>
      </c>
      <c r="B108" s="15">
        <v>-0.7662941472363514</v>
      </c>
      <c r="C108" s="11">
        <v>180.69875563380634</v>
      </c>
      <c r="D108" s="5">
        <v>-4.879189941848699</v>
      </c>
      <c r="E108" s="41">
        <f t="shared" si="62"/>
        <v>4.938997996428648</v>
      </c>
      <c r="F108" s="143">
        <f t="shared" si="63"/>
        <v>0.12771569120605855</v>
      </c>
      <c r="G108" s="58">
        <f aca="true" t="shared" si="89" ref="G108:G139">C108*$E$28*(1-$E$32)/$E$29/$E$33</f>
        <v>30.11645927230106</v>
      </c>
      <c r="H108" s="60">
        <f aca="true" t="shared" si="90" ref="H108:H139">-D108*$E$28*(1-$E$32)/$E$29/$E$33</f>
        <v>0.8131983236414497</v>
      </c>
      <c r="I108" s="60">
        <f aca="true" t="shared" si="91" ref="I108:I139">E108*$E$28*(1-$E$32)/$E$29/$E$33</f>
        <v>0.823166332738108</v>
      </c>
      <c r="J108" s="41">
        <f t="shared" si="64"/>
        <v>4.938997996428648</v>
      </c>
      <c r="K108" s="18">
        <f t="shared" si="65"/>
        <v>6.82330961944444</v>
      </c>
      <c r="L108" s="18">
        <f t="shared" si="66"/>
        <v>52.70160289335292</v>
      </c>
      <c r="M108" s="15">
        <f t="shared" si="67"/>
        <v>8.033800591486761</v>
      </c>
      <c r="N108" s="18">
        <f t="shared" si="68"/>
        <v>225.86522998591346</v>
      </c>
      <c r="O108" s="18">
        <f t="shared" si="69"/>
        <v>804.6980846657449</v>
      </c>
      <c r="P108" s="11">
        <f t="shared" si="70"/>
        <v>27.87673773924621</v>
      </c>
      <c r="Q108" s="83">
        <f t="shared" si="71"/>
        <v>1125.9987654951885</v>
      </c>
      <c r="R108" s="113">
        <f t="shared" si="88"/>
        <v>1.5418503902164214E-05</v>
      </c>
      <c r="S108" s="62">
        <f t="shared" si="72"/>
        <v>0.017361216359619652</v>
      </c>
      <c r="T108" s="24"/>
      <c r="U108" s="54">
        <f t="shared" si="73"/>
        <v>5.225628010120383</v>
      </c>
      <c r="V108" s="55">
        <f t="shared" si="74"/>
        <v>5.054240114320206</v>
      </c>
      <c r="W108" s="55">
        <f t="shared" si="75"/>
        <v>4.938997996428648</v>
      </c>
      <c r="X108" s="55">
        <f t="shared" si="76"/>
        <v>4.883877796047186</v>
      </c>
      <c r="Y108" s="56">
        <f t="shared" si="77"/>
        <v>4.890912643586379</v>
      </c>
      <c r="Z108" s="103">
        <f t="shared" si="78"/>
        <v>809.5001735054909</v>
      </c>
      <c r="AA108" s="103">
        <f t="shared" si="79"/>
        <v>806.2327400366715</v>
      </c>
      <c r="AB108" s="103">
        <f t="shared" si="80"/>
        <v>803.4966514356109</v>
      </c>
      <c r="AC108" s="103">
        <f t="shared" si="81"/>
        <v>802.0343429214803</v>
      </c>
      <c r="AD108" s="103">
        <f t="shared" si="82"/>
        <v>802.2265154294704</v>
      </c>
      <c r="AE108" s="51">
        <f t="shared" si="83"/>
        <v>30.29147000745093</v>
      </c>
      <c r="AF108" s="52">
        <f t="shared" si="84"/>
        <v>28.445799344357958</v>
      </c>
      <c r="AG108" s="52">
        <f t="shared" si="85"/>
        <v>27.237256762549663</v>
      </c>
      <c r="AH108" s="52">
        <f t="shared" si="86"/>
        <v>26.66845002290343</v>
      </c>
      <c r="AI108" s="53">
        <f t="shared" si="87"/>
        <v>26.74071255896906</v>
      </c>
    </row>
    <row r="109" spans="1:35" ht="16.5">
      <c r="A109" s="97">
        <v>70</v>
      </c>
      <c r="B109" s="15">
        <v>-0.731426453042527</v>
      </c>
      <c r="C109" s="11">
        <v>180.37025425008574</v>
      </c>
      <c r="D109" s="5">
        <v>-5.0152323516828385</v>
      </c>
      <c r="E109" s="41">
        <f t="shared" si="62"/>
        <v>5.068287698777226</v>
      </c>
      <c r="F109" s="143">
        <f t="shared" si="63"/>
        <v>0.12190440884042116</v>
      </c>
      <c r="G109" s="58">
        <f t="shared" si="89"/>
        <v>30.061709041680952</v>
      </c>
      <c r="H109" s="60">
        <f t="shared" si="90"/>
        <v>0.8358720586138065</v>
      </c>
      <c r="I109" s="60">
        <f t="shared" si="91"/>
        <v>0.844714616462871</v>
      </c>
      <c r="J109" s="41">
        <f t="shared" si="64"/>
        <v>5.068287698777226</v>
      </c>
      <c r="K109" s="18">
        <f t="shared" si="65"/>
        <v>6.216492124654304</v>
      </c>
      <c r="L109" s="18">
        <f t="shared" si="66"/>
        <v>48.81472327743482</v>
      </c>
      <c r="M109" s="15">
        <f t="shared" si="67"/>
        <v>8.488045801202551</v>
      </c>
      <c r="N109" s="18">
        <f t="shared" si="68"/>
        <v>235.87527872241708</v>
      </c>
      <c r="O109" s="18">
        <f t="shared" si="69"/>
        <v>807.4901489063658</v>
      </c>
      <c r="P109" s="11">
        <f t="shared" si="70"/>
        <v>29.231204462222177</v>
      </c>
      <c r="Q109" s="83">
        <f t="shared" si="71"/>
        <v>1136.1158932942967</v>
      </c>
      <c r="R109" s="113">
        <f t="shared" si="88"/>
        <v>1.5418503902164214E-05</v>
      </c>
      <c r="S109" s="62">
        <f t="shared" si="72"/>
        <v>0.017517207334068894</v>
      </c>
      <c r="T109" s="24"/>
      <c r="U109" s="54">
        <f t="shared" si="73"/>
        <v>5.340095307111578</v>
      </c>
      <c r="V109" s="55">
        <f t="shared" si="74"/>
        <v>5.176686762072804</v>
      </c>
      <c r="W109" s="55">
        <f t="shared" si="75"/>
        <v>5.068287698777226</v>
      </c>
      <c r="X109" s="55">
        <f t="shared" si="76"/>
        <v>5.018464006437159</v>
      </c>
      <c r="Y109" s="56">
        <f t="shared" si="77"/>
        <v>5.028956968557801</v>
      </c>
      <c r="Z109" s="103">
        <f t="shared" si="78"/>
        <v>811.1499571832921</v>
      </c>
      <c r="AA109" s="103">
        <f t="shared" si="79"/>
        <v>808.6647588226306</v>
      </c>
      <c r="AB109" s="103">
        <f t="shared" si="80"/>
        <v>806.5365860458483</v>
      </c>
      <c r="AC109" s="103">
        <f t="shared" si="81"/>
        <v>805.4298064299195</v>
      </c>
      <c r="AD109" s="103">
        <f t="shared" si="82"/>
        <v>805.6696360501383</v>
      </c>
      <c r="AE109" s="51">
        <f t="shared" si="83"/>
        <v>31.556354889276495</v>
      </c>
      <c r="AF109" s="52">
        <f t="shared" si="84"/>
        <v>29.758527820267727</v>
      </c>
      <c r="AG109" s="52">
        <f t="shared" si="85"/>
        <v>28.594902925373507</v>
      </c>
      <c r="AH109" s="52">
        <f t="shared" si="86"/>
        <v>28.067818901750616</v>
      </c>
      <c r="AI109" s="53">
        <f t="shared" si="87"/>
        <v>28.178417774442558</v>
      </c>
    </row>
    <row r="110" spans="1:35" ht="16.5">
      <c r="A110" s="97">
        <v>71</v>
      </c>
      <c r="B110" s="15">
        <v>-0.6969850538998426</v>
      </c>
      <c r="C110" s="11">
        <v>177.40660729651202</v>
      </c>
      <c r="D110" s="5">
        <v>-5.151499390229846</v>
      </c>
      <c r="E110" s="41">
        <f t="shared" si="62"/>
        <v>5.198435739037104</v>
      </c>
      <c r="F110" s="143">
        <f t="shared" si="63"/>
        <v>0.11616417564997376</v>
      </c>
      <c r="G110" s="58">
        <f t="shared" si="89"/>
        <v>29.567767882752005</v>
      </c>
      <c r="H110" s="60">
        <f t="shared" si="90"/>
        <v>0.8585832317049743</v>
      </c>
      <c r="I110" s="60">
        <f t="shared" si="91"/>
        <v>0.866405956506184</v>
      </c>
      <c r="J110" s="41">
        <f t="shared" si="64"/>
        <v>5.198435739037104</v>
      </c>
      <c r="K110" s="18">
        <f t="shared" si="65"/>
        <v>5.6448316211553875</v>
      </c>
      <c r="L110" s="18">
        <f t="shared" si="66"/>
        <v>44.880564248545234</v>
      </c>
      <c r="M110" s="15">
        <f t="shared" si="67"/>
        <v>8.95556320199145</v>
      </c>
      <c r="N110" s="18">
        <f t="shared" si="68"/>
        <v>246.09515661299855</v>
      </c>
      <c r="O110" s="18">
        <f t="shared" si="69"/>
        <v>809.7414370759304</v>
      </c>
      <c r="P110" s="11">
        <f t="shared" si="70"/>
        <v>30.60954434303853</v>
      </c>
      <c r="Q110" s="83">
        <f t="shared" si="71"/>
        <v>1145.9270971036597</v>
      </c>
      <c r="R110" s="113">
        <f t="shared" si="88"/>
        <v>1.5418503902164214E-05</v>
      </c>
      <c r="S110" s="62">
        <f t="shared" si="72"/>
        <v>0.017668481418288487</v>
      </c>
      <c r="T110" s="24"/>
      <c r="U110" s="54">
        <f t="shared" si="73"/>
        <v>5.450868412659989</v>
      </c>
      <c r="V110" s="55">
        <f t="shared" si="74"/>
        <v>5.2984681540957155</v>
      </c>
      <c r="W110" s="55">
        <f t="shared" si="75"/>
        <v>5.198435739037104</v>
      </c>
      <c r="X110" s="55">
        <f t="shared" si="76"/>
        <v>5.153821350311802</v>
      </c>
      <c r="Y110" s="56">
        <f t="shared" si="77"/>
        <v>5.166060966932257</v>
      </c>
      <c r="Z110" s="103">
        <f t="shared" si="78"/>
        <v>812.3414927108716</v>
      </c>
      <c r="AA110" s="103">
        <f t="shared" si="79"/>
        <v>810.5992614193198</v>
      </c>
      <c r="AB110" s="103">
        <f t="shared" si="80"/>
        <v>809.0456335123838</v>
      </c>
      <c r="AC110" s="103">
        <f t="shared" si="81"/>
        <v>808.2477220749328</v>
      </c>
      <c r="AD110" s="103">
        <f t="shared" si="82"/>
        <v>808.4730756621445</v>
      </c>
      <c r="AE110" s="51">
        <f t="shared" si="83"/>
        <v>32.80496411708817</v>
      </c>
      <c r="AF110" s="52">
        <f t="shared" si="84"/>
        <v>31.093384177990952</v>
      </c>
      <c r="AG110" s="52">
        <f t="shared" si="85"/>
        <v>29.99477992398607</v>
      </c>
      <c r="AH110" s="52">
        <f t="shared" si="86"/>
        <v>29.511151824937276</v>
      </c>
      <c r="AI110" s="53">
        <f t="shared" si="87"/>
        <v>29.643441671190175</v>
      </c>
    </row>
    <row r="111" spans="1:76" ht="16.5">
      <c r="A111" s="97">
        <v>72</v>
      </c>
      <c r="B111" s="15">
        <v>-0.6620538618289764</v>
      </c>
      <c r="C111" s="11">
        <v>172.84557587970914</v>
      </c>
      <c r="D111" s="5">
        <v>-5.28792964372234</v>
      </c>
      <c r="E111" s="41">
        <f t="shared" si="62"/>
        <v>5.329213378437773</v>
      </c>
      <c r="F111" s="143">
        <f t="shared" si="63"/>
        <v>0.1103423103048294</v>
      </c>
      <c r="G111" s="58">
        <f t="shared" si="89"/>
        <v>28.807595979951525</v>
      </c>
      <c r="H111" s="60">
        <f t="shared" si="90"/>
        <v>0.8813216072870568</v>
      </c>
      <c r="I111" s="60">
        <f t="shared" si="91"/>
        <v>0.8882022297396288</v>
      </c>
      <c r="J111" s="41">
        <f t="shared" si="64"/>
        <v>5.329213378437773</v>
      </c>
      <c r="K111" s="18">
        <f t="shared" si="65"/>
        <v>5.093199736042115</v>
      </c>
      <c r="L111" s="18">
        <f t="shared" si="66"/>
        <v>40.91926898902547</v>
      </c>
      <c r="M111" s="15">
        <f t="shared" si="67"/>
        <v>9.436195586853108</v>
      </c>
      <c r="N111" s="18">
        <f t="shared" si="68"/>
        <v>256.50600478422797</v>
      </c>
      <c r="O111" s="18">
        <f t="shared" si="69"/>
        <v>811.4646641400743</v>
      </c>
      <c r="P111" s="11">
        <f t="shared" si="70"/>
        <v>32.01782703141525</v>
      </c>
      <c r="Q111" s="83">
        <f t="shared" si="71"/>
        <v>1155.437160267638</v>
      </c>
      <c r="R111" s="113">
        <f t="shared" si="88"/>
        <v>1.5418503902164214E-05</v>
      </c>
      <c r="S111" s="62">
        <f t="shared" si="72"/>
        <v>0.017815112364292115</v>
      </c>
      <c r="T111" s="24"/>
      <c r="U111" s="54">
        <f t="shared" si="73"/>
        <v>5.560246820470538</v>
      </c>
      <c r="V111" s="55">
        <f t="shared" si="74"/>
        <v>5.420264905229575</v>
      </c>
      <c r="W111" s="55">
        <f t="shared" si="75"/>
        <v>5.329213378437773</v>
      </c>
      <c r="X111" s="55">
        <f t="shared" si="76"/>
        <v>5.289619596409844</v>
      </c>
      <c r="Y111" s="56">
        <f t="shared" si="77"/>
        <v>5.302636360177084</v>
      </c>
      <c r="Z111" s="103">
        <f t="shared" si="78"/>
        <v>813.1279198852392</v>
      </c>
      <c r="AA111" s="103">
        <f t="shared" si="79"/>
        <v>812.0520838464854</v>
      </c>
      <c r="AB111" s="103">
        <f t="shared" si="80"/>
        <v>811.0114298325243</v>
      </c>
      <c r="AC111" s="103">
        <f t="shared" si="81"/>
        <v>810.4749479109607</v>
      </c>
      <c r="AD111" s="103">
        <f t="shared" si="82"/>
        <v>810.6569392251623</v>
      </c>
      <c r="AE111" s="51">
        <f t="shared" si="83"/>
        <v>34.061541844698816</v>
      </c>
      <c r="AF111" s="52">
        <f t="shared" si="84"/>
        <v>32.45759467601768</v>
      </c>
      <c r="AG111" s="52">
        <f t="shared" si="85"/>
        <v>31.43499863351158</v>
      </c>
      <c r="AH111" s="52">
        <f t="shared" si="86"/>
        <v>30.9954112899977</v>
      </c>
      <c r="AI111" s="53">
        <f t="shared" si="87"/>
        <v>31.139588712850482</v>
      </c>
      <c r="BX111" s="2"/>
    </row>
    <row r="112" spans="1:76" ht="16.5">
      <c r="A112" s="97">
        <v>73</v>
      </c>
      <c r="B112" s="15">
        <v>-0.6257465113066765</v>
      </c>
      <c r="C112" s="11">
        <v>165.73819309235546</v>
      </c>
      <c r="D112" s="5">
        <v>-5.430904459922626</v>
      </c>
      <c r="E112" s="41">
        <f t="shared" si="62"/>
        <v>5.466834728544476</v>
      </c>
      <c r="F112" s="143">
        <f t="shared" si="63"/>
        <v>0.10429108521777943</v>
      </c>
      <c r="G112" s="58">
        <f t="shared" si="89"/>
        <v>27.623032182059248</v>
      </c>
      <c r="H112" s="60">
        <f t="shared" si="90"/>
        <v>0.9051507433204377</v>
      </c>
      <c r="I112" s="60">
        <f t="shared" si="91"/>
        <v>0.9111391214240792</v>
      </c>
      <c r="J112" s="41">
        <f t="shared" si="64"/>
        <v>5.466834728544476</v>
      </c>
      <c r="K112" s="18">
        <f t="shared" si="65"/>
        <v>4.549890402148091</v>
      </c>
      <c r="L112" s="18">
        <f t="shared" si="66"/>
        <v>36.77845659529533</v>
      </c>
      <c r="M112" s="15">
        <f t="shared" si="67"/>
        <v>9.95336483610546</v>
      </c>
      <c r="N112" s="18">
        <f t="shared" si="68"/>
        <v>267.6112704598754</v>
      </c>
      <c r="O112" s="18">
        <f t="shared" si="69"/>
        <v>812.7050958098232</v>
      </c>
      <c r="P112" s="11">
        <f t="shared" si="70"/>
        <v>33.522126293084746</v>
      </c>
      <c r="Q112" s="83">
        <f t="shared" si="71"/>
        <v>1165.1202043963324</v>
      </c>
      <c r="R112" s="113">
        <f t="shared" si="88"/>
        <v>1.5418503902164214E-05</v>
      </c>
      <c r="S112" s="62">
        <f t="shared" si="72"/>
        <v>0.017964410417975217</v>
      </c>
      <c r="T112" s="24"/>
      <c r="U112" s="54">
        <f t="shared" si="73"/>
        <v>5.672834901489549</v>
      </c>
      <c r="V112" s="55">
        <f t="shared" si="74"/>
        <v>5.54770190607042</v>
      </c>
      <c r="W112" s="55">
        <f t="shared" si="75"/>
        <v>5.466834728544476</v>
      </c>
      <c r="X112" s="55">
        <f t="shared" si="76"/>
        <v>5.432210632087608</v>
      </c>
      <c r="Y112" s="56">
        <f t="shared" si="77"/>
        <v>5.444711897341722</v>
      </c>
      <c r="Z112" s="103">
        <f t="shared" si="78"/>
        <v>813.5332903078252</v>
      </c>
      <c r="AA112" s="103">
        <f t="shared" si="79"/>
        <v>813.0573796501559</v>
      </c>
      <c r="AB112" s="103">
        <f t="shared" si="80"/>
        <v>812.4804350685685</v>
      </c>
      <c r="AC112" s="103">
        <f t="shared" si="81"/>
        <v>812.1686629909211</v>
      </c>
      <c r="AD112" s="103">
        <f t="shared" si="82"/>
        <v>812.2857110316456</v>
      </c>
      <c r="AE112" s="51">
        <f t="shared" si="83"/>
        <v>35.379578827448476</v>
      </c>
      <c r="AF112" s="52">
        <f t="shared" si="84"/>
        <v>33.91622638064235</v>
      </c>
      <c r="AG112" s="52">
        <f t="shared" si="85"/>
        <v>32.98692353171396</v>
      </c>
      <c r="AH112" s="52">
        <f t="shared" si="86"/>
        <v>32.592967073550675</v>
      </c>
      <c r="AI112" s="53">
        <f t="shared" si="87"/>
        <v>32.73493565206825</v>
      </c>
      <c r="BX112" s="2"/>
    </row>
    <row r="113" spans="1:76" ht="16.5">
      <c r="A113" s="97">
        <v>74</v>
      </c>
      <c r="B113" s="4">
        <v>-0.5877683080617899</v>
      </c>
      <c r="C113" s="11">
        <v>155.88937632883582</v>
      </c>
      <c r="D113" s="5">
        <v>-5.58243286267103</v>
      </c>
      <c r="E113" s="41">
        <f t="shared" si="62"/>
        <v>5.613290322991613</v>
      </c>
      <c r="F113" s="143">
        <f t="shared" si="63"/>
        <v>0.09796138467696498</v>
      </c>
      <c r="G113" s="58">
        <f t="shared" si="89"/>
        <v>25.98156272147264</v>
      </c>
      <c r="H113" s="60">
        <f t="shared" si="90"/>
        <v>0.9304054771118383</v>
      </c>
      <c r="I113" s="60">
        <f t="shared" si="91"/>
        <v>0.9355483871652689</v>
      </c>
      <c r="J113" s="41">
        <f t="shared" si="64"/>
        <v>5.613290322991613</v>
      </c>
      <c r="K113" s="18">
        <f t="shared" si="65"/>
        <v>4.014360703732011</v>
      </c>
      <c r="L113" s="18">
        <f t="shared" si="66"/>
        <v>32.46838904305219</v>
      </c>
      <c r="M113" s="15">
        <f t="shared" si="67"/>
        <v>10.516533633184826</v>
      </c>
      <c r="N113" s="18">
        <f t="shared" si="68"/>
        <v>279.5938496573093</v>
      </c>
      <c r="O113" s="18">
        <f t="shared" si="69"/>
        <v>813.395459830502</v>
      </c>
      <c r="P113" s="11">
        <f t="shared" si="70"/>
        <v>35.15227092869761</v>
      </c>
      <c r="Q113" s="83">
        <f t="shared" si="71"/>
        <v>1175.140863796478</v>
      </c>
      <c r="R113" s="113">
        <f t="shared" si="88"/>
        <v>1.5418503902164214E-05</v>
      </c>
      <c r="S113" s="62">
        <f t="shared" si="72"/>
        <v>0.018118913994038623</v>
      </c>
      <c r="T113" s="24"/>
      <c r="U113" s="54">
        <f t="shared" si="73"/>
        <v>5.791171143530922</v>
      </c>
      <c r="V113" s="55">
        <f t="shared" si="74"/>
        <v>5.682980899158017</v>
      </c>
      <c r="W113" s="55">
        <f t="shared" si="75"/>
        <v>5.613290322991613</v>
      </c>
      <c r="X113" s="55">
        <f t="shared" si="76"/>
        <v>5.583541193871009</v>
      </c>
      <c r="Y113" s="56">
        <f t="shared" si="77"/>
        <v>5.594370736783939</v>
      </c>
      <c r="Z113" s="103">
        <f t="shared" si="78"/>
        <v>813.5182038509842</v>
      </c>
      <c r="AA113" s="103">
        <f t="shared" si="79"/>
        <v>813.5497071312299</v>
      </c>
      <c r="AB113" s="103">
        <f t="shared" si="80"/>
        <v>813.3699350360804</v>
      </c>
      <c r="AC113" s="103">
        <f t="shared" si="81"/>
        <v>813.2454044617259</v>
      </c>
      <c r="AD113" s="103">
        <f t="shared" si="82"/>
        <v>813.2940486724896</v>
      </c>
      <c r="AE113" s="51">
        <f t="shared" si="83"/>
        <v>36.791791354593805</v>
      </c>
      <c r="AF113" s="52">
        <f t="shared" si="84"/>
        <v>35.49958022702276</v>
      </c>
      <c r="AG113" s="52">
        <f t="shared" si="85"/>
        <v>34.67939998384759</v>
      </c>
      <c r="AH113" s="52">
        <f t="shared" si="86"/>
        <v>34.3321962192445</v>
      </c>
      <c r="AI113" s="53">
        <f t="shared" si="87"/>
        <v>34.458386858779384</v>
      </c>
      <c r="BX113" s="2"/>
    </row>
    <row r="114" spans="1:76" ht="16.5">
      <c r="A114" s="97">
        <v>75</v>
      </c>
      <c r="B114" s="4">
        <v>-0.548516800716131</v>
      </c>
      <c r="C114" s="11">
        <v>143.7809614383361</v>
      </c>
      <c r="D114" s="5">
        <v>-5.736223522029907</v>
      </c>
      <c r="E114" s="41">
        <f t="shared" si="62"/>
        <v>5.762389346040153</v>
      </c>
      <c r="F114" s="143">
        <f t="shared" si="63"/>
        <v>0.09141946678602182</v>
      </c>
      <c r="G114" s="58">
        <f t="shared" si="89"/>
        <v>23.963493573056017</v>
      </c>
      <c r="H114" s="60">
        <f t="shared" si="90"/>
        <v>0.9560372536716512</v>
      </c>
      <c r="I114" s="60">
        <f t="shared" si="91"/>
        <v>0.9603982243400255</v>
      </c>
      <c r="J114" s="41">
        <f t="shared" si="64"/>
        <v>5.762389346040153</v>
      </c>
      <c r="K114" s="18">
        <f t="shared" si="65"/>
        <v>3.4961006735409037</v>
      </c>
      <c r="L114" s="18">
        <f t="shared" si="66"/>
        <v>28.135586070062157</v>
      </c>
      <c r="M114" s="15">
        <f t="shared" si="67"/>
        <v>11.103955937069063</v>
      </c>
      <c r="N114" s="18">
        <f t="shared" si="68"/>
        <v>291.9625299811836</v>
      </c>
      <c r="O114" s="18">
        <f t="shared" si="69"/>
        <v>813.4415772686527</v>
      </c>
      <c r="P114" s="11">
        <f t="shared" si="70"/>
        <v>36.847531841140196</v>
      </c>
      <c r="Q114" s="83">
        <f t="shared" si="71"/>
        <v>1184.9872817716487</v>
      </c>
      <c r="R114" s="113">
        <f t="shared" si="88"/>
        <v>1.5418503902164214E-05</v>
      </c>
      <c r="S114" s="62">
        <f t="shared" si="72"/>
        <v>0.01827073102801113</v>
      </c>
      <c r="T114" s="24"/>
      <c r="U114" s="54">
        <f t="shared" si="73"/>
        <v>5.911185970102451</v>
      </c>
      <c r="V114" s="55">
        <f t="shared" si="74"/>
        <v>5.820692102149259</v>
      </c>
      <c r="W114" s="55">
        <f t="shared" si="75"/>
        <v>5.762389346040153</v>
      </c>
      <c r="X114" s="55">
        <f t="shared" si="76"/>
        <v>5.737259176221602</v>
      </c>
      <c r="Y114" s="56">
        <f t="shared" si="77"/>
        <v>5.745736870704094</v>
      </c>
      <c r="Z114" s="103">
        <f t="shared" si="78"/>
        <v>813.0418600074862</v>
      </c>
      <c r="AA114" s="103">
        <f t="shared" si="79"/>
        <v>813.4440619982373</v>
      </c>
      <c r="AB114" s="103">
        <f t="shared" si="80"/>
        <v>813.5634438414164</v>
      </c>
      <c r="AC114" s="103">
        <f t="shared" si="81"/>
        <v>813.5811000958929</v>
      </c>
      <c r="AD114" s="103">
        <f t="shared" si="82"/>
        <v>813.5774204002305</v>
      </c>
      <c r="AE114" s="51">
        <f t="shared" si="83"/>
        <v>38.252177576858976</v>
      </c>
      <c r="AF114" s="52">
        <f t="shared" si="84"/>
        <v>37.14838551692565</v>
      </c>
      <c r="AG114" s="52">
        <f t="shared" si="85"/>
        <v>36.44577662028555</v>
      </c>
      <c r="AH114" s="52">
        <f t="shared" si="86"/>
        <v>36.144994589353644</v>
      </c>
      <c r="AI114" s="53">
        <f t="shared" si="87"/>
        <v>36.24632490227715</v>
      </c>
      <c r="BX114" s="2"/>
    </row>
    <row r="115" spans="1:76" ht="16.5">
      <c r="A115" s="97">
        <v>76</v>
      </c>
      <c r="B115" s="4">
        <v>-0.5034363303612066</v>
      </c>
      <c r="C115" s="11">
        <v>128.17012441122077</v>
      </c>
      <c r="D115" s="5">
        <v>-5.84377046827651</v>
      </c>
      <c r="E115" s="41">
        <f t="shared" si="62"/>
        <v>5.865415707742139</v>
      </c>
      <c r="F115" s="143">
        <f t="shared" si="63"/>
        <v>0.0839060550602011</v>
      </c>
      <c r="G115" s="58">
        <f t="shared" si="89"/>
        <v>21.36168740187013</v>
      </c>
      <c r="H115" s="60">
        <f t="shared" si="90"/>
        <v>0.9739617447127518</v>
      </c>
      <c r="I115" s="60">
        <f t="shared" si="91"/>
        <v>0.97756928462369</v>
      </c>
      <c r="J115" s="41">
        <f t="shared" si="64"/>
        <v>5.86541570774214</v>
      </c>
      <c r="K115" s="18">
        <f t="shared" si="65"/>
        <v>2.9450533582940728</v>
      </c>
      <c r="L115" s="18">
        <f t="shared" si="66"/>
        <v>23.41742492275886</v>
      </c>
      <c r="M115" s="15">
        <f t="shared" si="67"/>
        <v>11.524229444964298</v>
      </c>
      <c r="N115" s="18">
        <f t="shared" si="68"/>
        <v>300.60702173027994</v>
      </c>
      <c r="O115" s="18">
        <f t="shared" si="69"/>
        <v>813.1094653907287</v>
      </c>
      <c r="P115" s="11">
        <f t="shared" si="70"/>
        <v>38.01087970429289</v>
      </c>
      <c r="Q115" s="83">
        <f t="shared" si="71"/>
        <v>1189.6140745513187</v>
      </c>
      <c r="R115" s="113">
        <f t="shared" si="88"/>
        <v>1.1166180746222705E-05</v>
      </c>
      <c r="S115" s="62">
        <f t="shared" si="72"/>
        <v>0.013283445774690476</v>
      </c>
      <c r="T115" s="24"/>
      <c r="U115" s="54">
        <f t="shared" si="73"/>
        <v>5.98381705658018</v>
      </c>
      <c r="V115" s="55">
        <f t="shared" si="74"/>
        <v>5.911944202176449</v>
      </c>
      <c r="W115" s="55">
        <f t="shared" si="75"/>
        <v>5.86541570774214</v>
      </c>
      <c r="X115" s="55">
        <f t="shared" si="76"/>
        <v>5.844836874675061</v>
      </c>
      <c r="Y115" s="56">
        <f t="shared" si="77"/>
        <v>5.850481540048399</v>
      </c>
      <c r="Z115" s="103">
        <f t="shared" si="78"/>
        <v>812.5283768405528</v>
      </c>
      <c r="AA115" s="103">
        <f t="shared" si="79"/>
        <v>813.0373761927063</v>
      </c>
      <c r="AB115" s="103">
        <f t="shared" si="80"/>
        <v>813.2782465802635</v>
      </c>
      <c r="AC115" s="103">
        <f t="shared" si="81"/>
        <v>813.3625464039616</v>
      </c>
      <c r="AD115" s="103">
        <f t="shared" si="82"/>
        <v>813.3407809361596</v>
      </c>
      <c r="AE115" s="51">
        <f t="shared" si="83"/>
        <v>39.14974547389699</v>
      </c>
      <c r="AF115" s="52">
        <f t="shared" si="84"/>
        <v>38.26149412272504</v>
      </c>
      <c r="AG115" s="52">
        <f t="shared" si="85"/>
        <v>37.69188448289104</v>
      </c>
      <c r="AH115" s="52">
        <f t="shared" si="86"/>
        <v>37.441313542796394</v>
      </c>
      <c r="AI115" s="53">
        <f t="shared" si="87"/>
        <v>37.50996089915497</v>
      </c>
      <c r="BX115" s="2"/>
    </row>
    <row r="116" spans="1:35" ht="16.5">
      <c r="A116" s="114">
        <v>76.448413</v>
      </c>
      <c r="B116" s="105">
        <v>-0.48628682969729287</v>
      </c>
      <c r="C116" s="37">
        <v>120.68546934897685</v>
      </c>
      <c r="D116" s="38">
        <v>-5.887457214617205</v>
      </c>
      <c r="E116" s="42">
        <f t="shared" si="62"/>
        <v>5.907506016474738</v>
      </c>
      <c r="F116" s="144">
        <f t="shared" si="63"/>
        <v>0.08104780494954882</v>
      </c>
      <c r="G116" s="37">
        <f t="shared" si="89"/>
        <v>20.114244891496142</v>
      </c>
      <c r="H116" s="105">
        <f t="shared" si="90"/>
        <v>0.9812428691028673</v>
      </c>
      <c r="I116" s="105">
        <f t="shared" si="91"/>
        <v>0.9845843360791229</v>
      </c>
      <c r="J116" s="42">
        <f t="shared" si="64"/>
        <v>5.907506016474738</v>
      </c>
      <c r="K116" s="112">
        <f t="shared" si="65"/>
        <v>2.747825038934079</v>
      </c>
      <c r="L116" s="112">
        <f t="shared" si="66"/>
        <v>21.630167179364523</v>
      </c>
      <c r="M116" s="106">
        <f t="shared" si="67"/>
        <v>11.697178726571531</v>
      </c>
      <c r="N116" s="18">
        <f t="shared" si="68"/>
        <v>304.1612523281287</v>
      </c>
      <c r="O116" s="112">
        <f t="shared" si="69"/>
        <v>812.8879569803258</v>
      </c>
      <c r="P116" s="37">
        <f t="shared" si="70"/>
        <v>38.48971243703316</v>
      </c>
      <c r="Q116" s="84">
        <f t="shared" si="71"/>
        <v>1191.614092690358</v>
      </c>
      <c r="R116" s="107">
        <f>K$32*(A116-A115)/2</f>
        <v>3.4569287951405976E-06</v>
      </c>
      <c r="S116" s="115">
        <f t="shared" si="72"/>
        <v>0.004119325069716635</v>
      </c>
      <c r="T116" s="116"/>
      <c r="U116" s="117">
        <f t="shared" si="73"/>
        <v>6.01336815428168</v>
      </c>
      <c r="V116" s="118">
        <f t="shared" si="74"/>
        <v>5.9492450250456175</v>
      </c>
      <c r="W116" s="118">
        <f t="shared" si="75"/>
        <v>5.907506016474738</v>
      </c>
      <c r="X116" s="118">
        <f t="shared" si="76"/>
        <v>5.888627128532986</v>
      </c>
      <c r="Y116" s="119">
        <f t="shared" si="77"/>
        <v>5.892828076624862</v>
      </c>
      <c r="Z116" s="120">
        <f t="shared" si="78"/>
        <v>812.2709013689781</v>
      </c>
      <c r="AA116" s="120">
        <f t="shared" si="79"/>
        <v>812.79395617446</v>
      </c>
      <c r="AB116" s="120">
        <f t="shared" si="80"/>
        <v>813.0633586353503</v>
      </c>
      <c r="AC116" s="120">
        <f t="shared" si="81"/>
        <v>813.1667967101624</v>
      </c>
      <c r="AD116" s="120">
        <f t="shared" si="82"/>
        <v>813.1447720126781</v>
      </c>
      <c r="AE116" s="121">
        <f t="shared" si="83"/>
        <v>39.5179056767324</v>
      </c>
      <c r="AF116" s="122">
        <f t="shared" si="84"/>
        <v>38.72121323815192</v>
      </c>
      <c r="AG116" s="122">
        <f t="shared" si="85"/>
        <v>38.206977333917806</v>
      </c>
      <c r="AH116" s="122">
        <f t="shared" si="86"/>
        <v>37.97551014977001</v>
      </c>
      <c r="AI116" s="123">
        <f t="shared" si="87"/>
        <v>38.02695578659367</v>
      </c>
    </row>
    <row r="117" spans="1:35" ht="28.5" customHeight="1">
      <c r="A117" s="97">
        <v>0.464341</v>
      </c>
      <c r="B117" s="4">
        <v>-0.10352712551939902</v>
      </c>
      <c r="C117" s="11">
        <v>216.60045205178835</v>
      </c>
      <c r="D117" s="5">
        <v>0.06772113470913933</v>
      </c>
      <c r="E117" s="41">
        <f t="shared" si="62"/>
        <v>0.12370940871495101</v>
      </c>
      <c r="F117" s="143">
        <f t="shared" si="63"/>
        <v>0.01725452091989984</v>
      </c>
      <c r="G117" s="58">
        <f t="shared" si="89"/>
        <v>36.100075341964725</v>
      </c>
      <c r="H117" s="60">
        <f t="shared" si="90"/>
        <v>-0.011286855784856557</v>
      </c>
      <c r="I117" s="60">
        <f t="shared" si="91"/>
        <v>0.02061823478582517</v>
      </c>
      <c r="J117" s="41">
        <f t="shared" si="64"/>
        <v>0.12370940871495101</v>
      </c>
      <c r="K117" s="18">
        <f t="shared" si="65"/>
        <v>0.12454100703174716</v>
      </c>
      <c r="L117" s="18">
        <f t="shared" si="66"/>
        <v>14.266861481032088</v>
      </c>
      <c r="M117" s="15">
        <f t="shared" si="67"/>
        <v>0.0015476546268119126</v>
      </c>
      <c r="N117" s="18">
        <f t="shared" si="68"/>
        <v>0.20820847672966472</v>
      </c>
      <c r="O117" s="18">
        <f t="shared" si="69"/>
        <v>351.19010571638194</v>
      </c>
      <c r="P117" s="11">
        <f t="shared" si="70"/>
        <v>1.416301233345345</v>
      </c>
      <c r="Q117" s="83">
        <f t="shared" si="71"/>
        <v>367.20756556914756</v>
      </c>
      <c r="R117" s="113">
        <f>K$33*(A118-A117)/2</f>
        <v>5.286941766850984E-06</v>
      </c>
      <c r="S117" s="62">
        <f>Q117*K$33*(A118-A117)/2</f>
        <v>0.0019414050155111976</v>
      </c>
      <c r="T117" s="24"/>
      <c r="U117" s="54">
        <f t="shared" si="73"/>
        <v>1.4293408397002105</v>
      </c>
      <c r="V117" s="55">
        <f t="shared" si="74"/>
        <v>0.7686205652880872</v>
      </c>
      <c r="W117" s="55">
        <f t="shared" si="75"/>
        <v>0.12370940871495101</v>
      </c>
      <c r="X117" s="55">
        <f t="shared" si="76"/>
        <v>0.5626673700307981</v>
      </c>
      <c r="Y117" s="56">
        <f t="shared" si="77"/>
        <v>1.2225584762546517</v>
      </c>
      <c r="Z117" s="103">
        <f t="shared" si="78"/>
        <v>494.883307829393</v>
      </c>
      <c r="AA117" s="103">
        <f t="shared" si="79"/>
        <v>366.0721759974529</v>
      </c>
      <c r="AB117" s="103">
        <f t="shared" si="80"/>
        <v>123.3049126899641</v>
      </c>
      <c r="AC117" s="103">
        <f t="shared" si="81"/>
        <v>312.4550891578025</v>
      </c>
      <c r="AD117" s="103">
        <f t="shared" si="82"/>
        <v>459.23504290729727</v>
      </c>
      <c r="AE117" s="51">
        <f t="shared" si="83"/>
        <v>2.9473114889048495</v>
      </c>
      <c r="AF117" s="52">
        <f t="shared" si="84"/>
        <v>1.0852960501660172</v>
      </c>
      <c r="AG117" s="52">
        <f t="shared" si="85"/>
        <v>0.09619088434858682</v>
      </c>
      <c r="AH117" s="52">
        <f t="shared" si="86"/>
        <v>0.6804857533835511</v>
      </c>
      <c r="AI117" s="53">
        <f t="shared" si="87"/>
        <v>2.2722219899237213</v>
      </c>
    </row>
    <row r="118" spans="1:35" ht="16.5">
      <c r="A118" s="97">
        <v>1</v>
      </c>
      <c r="B118" s="4">
        <v>-0.10201950251602909</v>
      </c>
      <c r="C118" s="11">
        <v>219.58191331162743</v>
      </c>
      <c r="D118" s="5">
        <v>0.03201916274659281</v>
      </c>
      <c r="E118" s="41">
        <f t="shared" si="62"/>
        <v>0.10692616927867032</v>
      </c>
      <c r="F118" s="143">
        <f t="shared" si="63"/>
        <v>0.017003250419338183</v>
      </c>
      <c r="G118" s="58">
        <f t="shared" si="89"/>
        <v>36.596985551937905</v>
      </c>
      <c r="H118" s="60">
        <f t="shared" si="90"/>
        <v>-0.005336527124432136</v>
      </c>
      <c r="I118" s="60">
        <f t="shared" si="91"/>
        <v>0.017821028213111722</v>
      </c>
      <c r="J118" s="41">
        <f t="shared" si="64"/>
        <v>0.10692616927867032</v>
      </c>
      <c r="K118" s="18">
        <f t="shared" si="65"/>
        <v>0.12094013926317644</v>
      </c>
      <c r="L118" s="18">
        <f t="shared" si="66"/>
        <v>14.617544393910725</v>
      </c>
      <c r="M118" s="15">
        <f t="shared" si="67"/>
        <v>0.00034597565548958714</v>
      </c>
      <c r="N118" s="18">
        <f t="shared" si="68"/>
        <v>0.15581127201780087</v>
      </c>
      <c r="O118" s="18">
        <f t="shared" si="69"/>
        <v>350.50903631567587</v>
      </c>
      <c r="P118" s="11">
        <f t="shared" si="70"/>
        <v>1.440293633023297</v>
      </c>
      <c r="Q118" s="83">
        <f t="shared" si="71"/>
        <v>366.84397172954635</v>
      </c>
      <c r="R118" s="113">
        <f aca="true" t="shared" si="92" ref="R118:R143">K$33*(A119-A117)/2</f>
        <v>1.5156918313219072E-05</v>
      </c>
      <c r="S118" s="62">
        <f>Q118*K$33*(A119-A117)/2</f>
        <v>0.005560224113201581</v>
      </c>
      <c r="T118" s="24"/>
      <c r="U118" s="54">
        <f t="shared" si="73"/>
        <v>1.4448103276345308</v>
      </c>
      <c r="V118" s="55">
        <f t="shared" si="74"/>
        <v>0.773900155480853</v>
      </c>
      <c r="W118" s="55">
        <f t="shared" si="75"/>
        <v>0.10692616927867032</v>
      </c>
      <c r="X118" s="55">
        <f t="shared" si="76"/>
        <v>0.5700983668713391</v>
      </c>
      <c r="Y118" s="56">
        <f t="shared" si="77"/>
        <v>1.240829672981574</v>
      </c>
      <c r="Z118" s="103">
        <f t="shared" si="78"/>
        <v>497.4241970879251</v>
      </c>
      <c r="AA118" s="103">
        <f t="shared" si="79"/>
        <v>367.3220706131029</v>
      </c>
      <c r="AB118" s="103">
        <f t="shared" si="80"/>
        <v>110.69072801793696</v>
      </c>
      <c r="AC118" s="103">
        <f t="shared" si="81"/>
        <v>314.5876426443518</v>
      </c>
      <c r="AD118" s="103">
        <f t="shared" si="82"/>
        <v>462.5205432150627</v>
      </c>
      <c r="AE118" s="51">
        <f t="shared" si="83"/>
        <v>3.0011976099985387</v>
      </c>
      <c r="AF118" s="52">
        <f t="shared" si="84"/>
        <v>1.0967704550226933</v>
      </c>
      <c r="AG118" s="52">
        <f t="shared" si="85"/>
        <v>0.08137553334261766</v>
      </c>
      <c r="AH118" s="52">
        <f t="shared" si="86"/>
        <v>0.6936404250911408</v>
      </c>
      <c r="AI118" s="53">
        <f t="shared" si="87"/>
        <v>2.328484141661494</v>
      </c>
    </row>
    <row r="119" spans="1:35" ht="16.5">
      <c r="A119" s="97">
        <v>2</v>
      </c>
      <c r="B119" s="4">
        <v>-0.0969722207364363</v>
      </c>
      <c r="C119" s="11">
        <v>222.0271905668613</v>
      </c>
      <c r="D119" s="5">
        <v>-0.0605835884936197</v>
      </c>
      <c r="E119" s="41">
        <f t="shared" si="62"/>
        <v>0.11434151822203681</v>
      </c>
      <c r="F119" s="143">
        <f t="shared" si="63"/>
        <v>0.016162036789406052</v>
      </c>
      <c r="G119" s="58">
        <f t="shared" si="89"/>
        <v>37.004531761143554</v>
      </c>
      <c r="H119" s="60">
        <f t="shared" si="90"/>
        <v>0.010097264748936616</v>
      </c>
      <c r="I119" s="60">
        <f t="shared" si="91"/>
        <v>0.019056919703672803</v>
      </c>
      <c r="J119" s="41">
        <f t="shared" si="64"/>
        <v>0.11434151822203681</v>
      </c>
      <c r="K119" s="18">
        <f t="shared" si="65"/>
        <v>0.10926944678181362</v>
      </c>
      <c r="L119" s="18">
        <f t="shared" si="66"/>
        <v>14.853623791761343</v>
      </c>
      <c r="M119" s="15">
        <f t="shared" si="67"/>
        <v>0.0012386128621140221</v>
      </c>
      <c r="N119" s="18">
        <f t="shared" si="68"/>
        <v>0.17803793359534692</v>
      </c>
      <c r="O119" s="18">
        <f t="shared" si="69"/>
        <v>353.7799089043834</v>
      </c>
      <c r="P119" s="11">
        <f t="shared" si="70"/>
        <v>1.4693895005295037</v>
      </c>
      <c r="Q119" s="83">
        <f t="shared" si="71"/>
        <v>370.3914681899135</v>
      </c>
      <c r="R119" s="113">
        <f t="shared" si="92"/>
        <v>1.9739953092736178E-05</v>
      </c>
      <c r="S119" s="62">
        <f aca="true" t="shared" si="93" ref="S119:S142">Q119*K$33</f>
        <v>0.0073115102080185766</v>
      </c>
      <c r="T119" s="24"/>
      <c r="U119" s="54">
        <f t="shared" si="73"/>
        <v>1.4556189590664548</v>
      </c>
      <c r="V119" s="55">
        <f t="shared" si="74"/>
        <v>0.778027290954939</v>
      </c>
      <c r="W119" s="55">
        <f t="shared" si="75"/>
        <v>0.11434151822203681</v>
      </c>
      <c r="X119" s="55">
        <f t="shared" si="76"/>
        <v>0.5848667420443961</v>
      </c>
      <c r="Y119" s="56">
        <f t="shared" si="77"/>
        <v>1.2618683905033832</v>
      </c>
      <c r="Z119" s="103">
        <f t="shared" si="78"/>
        <v>499.1899067731204</v>
      </c>
      <c r="AA119" s="103">
        <f t="shared" si="79"/>
        <v>368.29553890105916</v>
      </c>
      <c r="AB119" s="103">
        <f t="shared" si="80"/>
        <v>116.37126539467106</v>
      </c>
      <c r="AC119" s="103">
        <f t="shared" si="81"/>
        <v>318.77378220667725</v>
      </c>
      <c r="AD119" s="103">
        <f t="shared" si="82"/>
        <v>466.269051246389</v>
      </c>
      <c r="AE119" s="51">
        <f t="shared" si="83"/>
        <v>3.0391276150374855</v>
      </c>
      <c r="AF119" s="52">
        <f t="shared" si="84"/>
        <v>1.1057783638500525</v>
      </c>
      <c r="AG119" s="52">
        <f t="shared" si="85"/>
        <v>0.08785306959455645</v>
      </c>
      <c r="AH119" s="52">
        <f t="shared" si="86"/>
        <v>0.7201065714903041</v>
      </c>
      <c r="AI119" s="53">
        <f t="shared" si="87"/>
        <v>2.3940818826751196</v>
      </c>
    </row>
    <row r="120" spans="1:35" ht="16.5">
      <c r="A120" s="97">
        <v>3</v>
      </c>
      <c r="B120" s="4">
        <v>-0.09146246735522823</v>
      </c>
      <c r="C120" s="11">
        <v>224.03234310047768</v>
      </c>
      <c r="D120" s="5">
        <v>-0.17685285481906543</v>
      </c>
      <c r="E120" s="41">
        <f t="shared" si="62"/>
        <v>0.1991037799549763</v>
      </c>
      <c r="F120" s="143">
        <f t="shared" si="63"/>
        <v>0.015243744559204705</v>
      </c>
      <c r="G120" s="58">
        <f t="shared" si="89"/>
        <v>37.33872385007962</v>
      </c>
      <c r="H120" s="60">
        <f t="shared" si="90"/>
        <v>0.029475475803177574</v>
      </c>
      <c r="I120" s="60">
        <f t="shared" si="91"/>
        <v>0.03318396332582938</v>
      </c>
      <c r="J120" s="41">
        <f t="shared" si="64"/>
        <v>0.1991037799549763</v>
      </c>
      <c r="K120" s="18">
        <f t="shared" si="65"/>
        <v>0.09720528716036538</v>
      </c>
      <c r="L120" s="18">
        <f t="shared" si="66"/>
        <v>15.033939232080801</v>
      </c>
      <c r="M120" s="15">
        <f t="shared" si="67"/>
        <v>0.010554793650587927</v>
      </c>
      <c r="N120" s="18">
        <f t="shared" si="68"/>
        <v>0.5352489097307591</v>
      </c>
      <c r="O120" s="18">
        <f t="shared" si="69"/>
        <v>369.03038129306753</v>
      </c>
      <c r="P120" s="11">
        <f t="shared" si="70"/>
        <v>1.5358226834426156</v>
      </c>
      <c r="Q120" s="83">
        <f t="shared" si="71"/>
        <v>386.2431521991327</v>
      </c>
      <c r="R120" s="113">
        <f t="shared" si="92"/>
        <v>1.9739953092736178E-05</v>
      </c>
      <c r="S120" s="62">
        <f t="shared" si="93"/>
        <v>0.00762442170680144</v>
      </c>
      <c r="T120" s="24"/>
      <c r="U120" s="54">
        <f t="shared" si="73"/>
        <v>1.4717708480649059</v>
      </c>
      <c r="V120" s="55">
        <f t="shared" si="74"/>
        <v>0.7961749867893276</v>
      </c>
      <c r="W120" s="55">
        <f t="shared" si="75"/>
        <v>0.1991037799549763</v>
      </c>
      <c r="X120" s="55">
        <f t="shared" si="76"/>
        <v>0.61915470281975</v>
      </c>
      <c r="Y120" s="56">
        <f t="shared" si="77"/>
        <v>1.290358594377294</v>
      </c>
      <c r="Z120" s="103">
        <f t="shared" si="78"/>
        <v>501.81392601391246</v>
      </c>
      <c r="AA120" s="103">
        <f t="shared" si="79"/>
        <v>372.53940333054646</v>
      </c>
      <c r="AB120" s="103">
        <f t="shared" si="80"/>
        <v>171.27053644000463</v>
      </c>
      <c r="AC120" s="103">
        <f t="shared" si="81"/>
        <v>328.2403875221559</v>
      </c>
      <c r="AD120" s="103">
        <f t="shared" si="82"/>
        <v>471.28765315871794</v>
      </c>
      <c r="AE120" s="51">
        <f t="shared" si="83"/>
        <v>3.0962367548665153</v>
      </c>
      <c r="AF120" s="52">
        <f t="shared" si="84"/>
        <v>1.1457853052587645</v>
      </c>
      <c r="AG120" s="52">
        <f t="shared" si="85"/>
        <v>0.16958196478566545</v>
      </c>
      <c r="AH120" s="52">
        <f t="shared" si="86"/>
        <v>0.7832081820190769</v>
      </c>
      <c r="AI120" s="53">
        <f t="shared" si="87"/>
        <v>2.484301210283056</v>
      </c>
    </row>
    <row r="121" spans="1:35" ht="16.5">
      <c r="A121" s="97">
        <v>4</v>
      </c>
      <c r="B121" s="4">
        <v>-0.08817957026607104</v>
      </c>
      <c r="C121" s="11">
        <v>224.7003879158256</v>
      </c>
      <c r="D121" s="5">
        <v>-0.29110611760697813</v>
      </c>
      <c r="E121" s="41">
        <f t="shared" si="62"/>
        <v>0.30416838810191427</v>
      </c>
      <c r="F121" s="143">
        <f t="shared" si="63"/>
        <v>0.014696595044345171</v>
      </c>
      <c r="G121" s="58">
        <f t="shared" si="89"/>
        <v>37.4500646526376</v>
      </c>
      <c r="H121" s="60">
        <f t="shared" si="90"/>
        <v>0.04851768626782969</v>
      </c>
      <c r="I121" s="60">
        <f t="shared" si="91"/>
        <v>0.05069473135031905</v>
      </c>
      <c r="J121" s="41">
        <f t="shared" si="64"/>
        <v>0.30416838810191427</v>
      </c>
      <c r="K121" s="18">
        <f t="shared" si="65"/>
        <v>0.09035246750251599</v>
      </c>
      <c r="L121" s="18">
        <f t="shared" si="66"/>
        <v>15.076536503704588</v>
      </c>
      <c r="M121" s="15">
        <f t="shared" si="67"/>
        <v>0.02859751274168343</v>
      </c>
      <c r="N121" s="18">
        <f t="shared" si="68"/>
        <v>1.2361801823692893</v>
      </c>
      <c r="O121" s="18">
        <f t="shared" si="69"/>
        <v>384.80975211269384</v>
      </c>
      <c r="P121" s="11">
        <f t="shared" si="70"/>
        <v>1.623512284059424</v>
      </c>
      <c r="Q121" s="83">
        <f t="shared" si="71"/>
        <v>402.8649310630713</v>
      </c>
      <c r="R121" s="113">
        <f t="shared" si="92"/>
        <v>1.9739953092736178E-05</v>
      </c>
      <c r="S121" s="62">
        <f t="shared" si="93"/>
        <v>0.007952534841893422</v>
      </c>
      <c r="T121" s="24"/>
      <c r="U121" s="54">
        <f t="shared" si="73"/>
        <v>1.4906097303397325</v>
      </c>
      <c r="V121" s="55">
        <f t="shared" si="74"/>
        <v>0.8279103414575815</v>
      </c>
      <c r="W121" s="55">
        <f t="shared" si="75"/>
        <v>0.30416838810191427</v>
      </c>
      <c r="X121" s="55">
        <f t="shared" si="76"/>
        <v>0.665707137311756</v>
      </c>
      <c r="Y121" s="56">
        <f t="shared" si="77"/>
        <v>1.318096463288745</v>
      </c>
      <c r="Z121" s="103">
        <f t="shared" si="78"/>
        <v>504.8527108461239</v>
      </c>
      <c r="AA121" s="103">
        <f t="shared" si="79"/>
        <v>379.82294153351313</v>
      </c>
      <c r="AB121" s="103">
        <f t="shared" si="80"/>
        <v>222.68253244357416</v>
      </c>
      <c r="AC121" s="103">
        <f t="shared" si="81"/>
        <v>340.57860857457393</v>
      </c>
      <c r="AD121" s="103">
        <f t="shared" si="82"/>
        <v>476.1119671656839</v>
      </c>
      <c r="AE121" s="51">
        <f t="shared" si="83"/>
        <v>3.1634949416543328</v>
      </c>
      <c r="AF121" s="52">
        <f t="shared" si="84"/>
        <v>1.2173038765983928</v>
      </c>
      <c r="AG121" s="52">
        <f t="shared" si="85"/>
        <v>0.2905072172742443</v>
      </c>
      <c r="AH121" s="52">
        <f t="shared" si="86"/>
        <v>0.8725829027744998</v>
      </c>
      <c r="AI121" s="53">
        <f t="shared" si="87"/>
        <v>2.5736724819956502</v>
      </c>
    </row>
    <row r="122" spans="1:35" ht="16.5">
      <c r="A122" s="97">
        <v>5</v>
      </c>
      <c r="B122" s="4">
        <v>-0.08073507477383401</v>
      </c>
      <c r="C122" s="11">
        <v>226.3552690015626</v>
      </c>
      <c r="D122" s="5">
        <v>-0.4028406954084523</v>
      </c>
      <c r="E122" s="41">
        <f t="shared" si="62"/>
        <v>0.41085128474412974</v>
      </c>
      <c r="F122" s="143">
        <f t="shared" si="63"/>
        <v>0.013455845795639002</v>
      </c>
      <c r="G122" s="58">
        <f t="shared" si="89"/>
        <v>37.725878166927096</v>
      </c>
      <c r="H122" s="60">
        <f t="shared" si="90"/>
        <v>0.06714011590140873</v>
      </c>
      <c r="I122" s="60">
        <f t="shared" si="91"/>
        <v>0.06847521412402163</v>
      </c>
      <c r="J122" s="41">
        <f t="shared" si="64"/>
        <v>0.41085128474412974</v>
      </c>
      <c r="K122" s="18">
        <f t="shared" si="65"/>
        <v>0.07574056930795328</v>
      </c>
      <c r="L122" s="18">
        <f t="shared" si="66"/>
        <v>15.198171658452136</v>
      </c>
      <c r="M122" s="15">
        <f t="shared" si="67"/>
        <v>0.0547636355609208</v>
      </c>
      <c r="N122" s="18">
        <f t="shared" si="68"/>
        <v>2.2318655698415784</v>
      </c>
      <c r="O122" s="18">
        <f t="shared" si="69"/>
        <v>400.86350373223206</v>
      </c>
      <c r="P122" s="11">
        <f t="shared" si="70"/>
        <v>1.7504046210897382</v>
      </c>
      <c r="Q122" s="83">
        <f t="shared" si="71"/>
        <v>420.1744497864844</v>
      </c>
      <c r="R122" s="113">
        <f t="shared" si="92"/>
        <v>1.9739953092736178E-05</v>
      </c>
      <c r="S122" s="62">
        <f t="shared" si="93"/>
        <v>0.008294223929551434</v>
      </c>
      <c r="T122" s="24"/>
      <c r="U122" s="54">
        <f t="shared" si="73"/>
        <v>1.5189723823839767</v>
      </c>
      <c r="V122" s="55">
        <f t="shared" si="74"/>
        <v>0.871367199366373</v>
      </c>
      <c r="W122" s="55">
        <f t="shared" si="75"/>
        <v>0.41085128474412974</v>
      </c>
      <c r="X122" s="55">
        <f t="shared" si="76"/>
        <v>0.7320048118545198</v>
      </c>
      <c r="Y122" s="56">
        <f t="shared" si="77"/>
        <v>1.3639565958410858</v>
      </c>
      <c r="Z122" s="103">
        <f t="shared" si="78"/>
        <v>509.38432073363475</v>
      </c>
      <c r="AA122" s="103">
        <f t="shared" si="79"/>
        <v>389.53067400683256</v>
      </c>
      <c r="AB122" s="103">
        <f t="shared" si="80"/>
        <v>264.18657684831896</v>
      </c>
      <c r="AC122" s="103">
        <f t="shared" si="81"/>
        <v>357.2565127083887</v>
      </c>
      <c r="AD122" s="103">
        <f t="shared" si="82"/>
        <v>483.9594343639853</v>
      </c>
      <c r="AE122" s="51">
        <f t="shared" si="83"/>
        <v>3.2660717379648494</v>
      </c>
      <c r="AF122" s="52">
        <f t="shared" si="84"/>
        <v>1.3184525571168328</v>
      </c>
      <c r="AG122" s="52">
        <f t="shared" si="85"/>
        <v>0.4355184563841956</v>
      </c>
      <c r="AH122" s="52">
        <f t="shared" si="86"/>
        <v>1.007226295915636</v>
      </c>
      <c r="AI122" s="53">
        <f t="shared" si="87"/>
        <v>2.724754058067178</v>
      </c>
    </row>
    <row r="123" spans="1:35" ht="16.5">
      <c r="A123" s="97">
        <v>6</v>
      </c>
      <c r="B123" s="4">
        <v>-0.07524621250972174</v>
      </c>
      <c r="C123" s="11">
        <v>225.66336447711956</v>
      </c>
      <c r="D123" s="5">
        <v>-0.5154700836699003</v>
      </c>
      <c r="E123" s="41">
        <f t="shared" si="62"/>
        <v>0.5209332007615873</v>
      </c>
      <c r="F123" s="143">
        <f t="shared" si="63"/>
        <v>0.012541035418286958</v>
      </c>
      <c r="G123" s="58">
        <f t="shared" si="89"/>
        <v>37.61056074618659</v>
      </c>
      <c r="H123" s="60">
        <f t="shared" si="90"/>
        <v>0.08591168061165004</v>
      </c>
      <c r="I123" s="60">
        <f t="shared" si="91"/>
        <v>0.08682220012693123</v>
      </c>
      <c r="J123" s="41">
        <f t="shared" si="64"/>
        <v>0.5209332007615873</v>
      </c>
      <c r="K123" s="18">
        <f t="shared" si="65"/>
        <v>0.06579203975146028</v>
      </c>
      <c r="L123" s="18">
        <f t="shared" si="66"/>
        <v>15.045170719683872</v>
      </c>
      <c r="M123" s="15">
        <f t="shared" si="67"/>
        <v>0.08966697694251591</v>
      </c>
      <c r="N123" s="18">
        <f t="shared" si="68"/>
        <v>3.549952924022553</v>
      </c>
      <c r="O123" s="18">
        <f t="shared" si="69"/>
        <v>415.66768816595413</v>
      </c>
      <c r="P123" s="11">
        <f t="shared" si="70"/>
        <v>1.8841821158769356</v>
      </c>
      <c r="Q123" s="83">
        <f t="shared" si="71"/>
        <v>436.30245294223147</v>
      </c>
      <c r="R123" s="113">
        <f t="shared" si="92"/>
        <v>1.9739953092736178E-05</v>
      </c>
      <c r="S123" s="62">
        <f t="shared" si="93"/>
        <v>0.008612589955325383</v>
      </c>
      <c r="T123" s="24"/>
      <c r="U123" s="54">
        <f t="shared" si="73"/>
        <v>1.5434805281631538</v>
      </c>
      <c r="V123" s="55">
        <f t="shared" si="74"/>
        <v>0.9225058304365409</v>
      </c>
      <c r="W123" s="55">
        <f t="shared" si="75"/>
        <v>0.5209332007615873</v>
      </c>
      <c r="X123" s="55">
        <f t="shared" si="76"/>
        <v>0.8021192668286367</v>
      </c>
      <c r="Y123" s="56">
        <f t="shared" si="77"/>
        <v>1.4025294160463817</v>
      </c>
      <c r="Z123" s="103">
        <f t="shared" si="78"/>
        <v>513.2589121736631</v>
      </c>
      <c r="AA123" s="103">
        <f t="shared" si="79"/>
        <v>400.5932843797218</v>
      </c>
      <c r="AB123" s="103">
        <f t="shared" si="80"/>
        <v>300.12903647339516</v>
      </c>
      <c r="AC123" s="103">
        <f t="shared" si="81"/>
        <v>373.91677599971285</v>
      </c>
      <c r="AD123" s="103">
        <f t="shared" si="82"/>
        <v>490.44043180327765</v>
      </c>
      <c r="AE123" s="51">
        <f t="shared" si="83"/>
        <v>3.355983014806683</v>
      </c>
      <c r="AF123" s="52">
        <f t="shared" si="84"/>
        <v>1.4422400807242526</v>
      </c>
      <c r="AG123" s="52">
        <f t="shared" si="85"/>
        <v>0.6086247069102589</v>
      </c>
      <c r="AH123" s="52">
        <f t="shared" si="86"/>
        <v>1.1590304703217666</v>
      </c>
      <c r="AI123" s="53">
        <f t="shared" si="87"/>
        <v>2.8550323066217165</v>
      </c>
    </row>
    <row r="124" spans="1:35" ht="16.5">
      <c r="A124" s="97">
        <v>7</v>
      </c>
      <c r="B124" s="4">
        <v>-0.07078152737965127</v>
      </c>
      <c r="C124" s="11">
        <v>226.1687127607943</v>
      </c>
      <c r="D124" s="5">
        <v>-0.6276426179857324</v>
      </c>
      <c r="E124" s="41">
        <f t="shared" si="62"/>
        <v>0.6316211526937492</v>
      </c>
      <c r="F124" s="143">
        <f t="shared" si="63"/>
        <v>0.011796921229941878</v>
      </c>
      <c r="G124" s="58">
        <f t="shared" si="89"/>
        <v>37.69478546013239</v>
      </c>
      <c r="H124" s="60">
        <f t="shared" si="90"/>
        <v>0.10460710299762208</v>
      </c>
      <c r="I124" s="60">
        <f t="shared" si="91"/>
        <v>0.10527019211562486</v>
      </c>
      <c r="J124" s="41">
        <f t="shared" si="64"/>
        <v>0.6316211526937492</v>
      </c>
      <c r="K124" s="18">
        <f t="shared" si="65"/>
        <v>0.058216209047862066</v>
      </c>
      <c r="L124" s="18">
        <f t="shared" si="66"/>
        <v>15.062656663542247</v>
      </c>
      <c r="M124" s="15">
        <f t="shared" si="67"/>
        <v>0.13293840021107262</v>
      </c>
      <c r="N124" s="18">
        <f t="shared" si="68"/>
        <v>5.163754812452326</v>
      </c>
      <c r="O124" s="18">
        <f t="shared" si="69"/>
        <v>431.2294506015476</v>
      </c>
      <c r="P124" s="11">
        <f t="shared" si="70"/>
        <v>2.059471583785127</v>
      </c>
      <c r="Q124" s="83">
        <f t="shared" si="71"/>
        <v>453.70648827058625</v>
      </c>
      <c r="R124" s="113">
        <f t="shared" si="92"/>
        <v>1.9739953092736178E-05</v>
      </c>
      <c r="S124" s="62">
        <f t="shared" si="93"/>
        <v>0.008956144796331429</v>
      </c>
      <c r="T124" s="24"/>
      <c r="U124" s="54">
        <f t="shared" si="73"/>
        <v>1.5832114401592357</v>
      </c>
      <c r="V124" s="55">
        <f t="shared" si="74"/>
        <v>0.9873112801271909</v>
      </c>
      <c r="W124" s="55">
        <f t="shared" si="75"/>
        <v>0.6316211526937492</v>
      </c>
      <c r="X124" s="55">
        <f t="shared" si="76"/>
        <v>0.8826344737446216</v>
      </c>
      <c r="Y124" s="56">
        <f t="shared" si="77"/>
        <v>1.4543309681785594</v>
      </c>
      <c r="Z124" s="103">
        <f t="shared" si="78"/>
        <v>519.4610356215844</v>
      </c>
      <c r="AA124" s="103">
        <f t="shared" si="79"/>
        <v>414.1059164908511</v>
      </c>
      <c r="AB124" s="103">
        <f t="shared" si="80"/>
        <v>331.59999147325846</v>
      </c>
      <c r="AC124" s="103">
        <f t="shared" si="81"/>
        <v>392.0003977812609</v>
      </c>
      <c r="AD124" s="103">
        <f t="shared" si="82"/>
        <v>498.97991164078314</v>
      </c>
      <c r="AE124" s="51">
        <f t="shared" si="83"/>
        <v>3.504251837408388</v>
      </c>
      <c r="AF124" s="52">
        <f t="shared" si="84"/>
        <v>1.606501791442693</v>
      </c>
      <c r="AG124" s="52">
        <f t="shared" si="85"/>
        <v>0.8067241332076942</v>
      </c>
      <c r="AH124" s="52">
        <f t="shared" si="86"/>
        <v>1.3452844654139513</v>
      </c>
      <c r="AI124" s="53">
        <f t="shared" si="87"/>
        <v>3.03459569145291</v>
      </c>
    </row>
    <row r="125" spans="1:35" ht="16.5">
      <c r="A125" s="97">
        <v>8</v>
      </c>
      <c r="B125" s="4">
        <v>-0.06332586799282325</v>
      </c>
      <c r="C125" s="11">
        <v>225.6847978420167</v>
      </c>
      <c r="D125" s="5">
        <v>-0.740146841762064</v>
      </c>
      <c r="E125" s="41">
        <f t="shared" si="62"/>
        <v>0.742850935873007</v>
      </c>
      <c r="F125" s="143">
        <f t="shared" si="63"/>
        <v>0.010554311332137209</v>
      </c>
      <c r="G125" s="58">
        <f t="shared" si="89"/>
        <v>37.614132973669456</v>
      </c>
      <c r="H125" s="60">
        <f t="shared" si="90"/>
        <v>0.12335780696034401</v>
      </c>
      <c r="I125" s="60">
        <f t="shared" si="91"/>
        <v>0.12380848931216784</v>
      </c>
      <c r="J125" s="41">
        <f t="shared" si="64"/>
        <v>0.742850935873007</v>
      </c>
      <c r="K125" s="18">
        <f t="shared" si="65"/>
        <v>0.04659790204174387</v>
      </c>
      <c r="L125" s="18">
        <f t="shared" si="66"/>
        <v>14.926081921450299</v>
      </c>
      <c r="M125" s="15">
        <f t="shared" si="67"/>
        <v>0.18486784484087948</v>
      </c>
      <c r="N125" s="18">
        <f t="shared" si="68"/>
        <v>7.067816846960522</v>
      </c>
      <c r="O125" s="18">
        <f t="shared" si="69"/>
        <v>446.32988889030065</v>
      </c>
      <c r="P125" s="11">
        <f t="shared" si="70"/>
        <v>2.253272797959421</v>
      </c>
      <c r="Q125" s="83">
        <f t="shared" si="71"/>
        <v>470.8085262035535</v>
      </c>
      <c r="R125" s="113">
        <f t="shared" si="92"/>
        <v>1.9739953092736178E-05</v>
      </c>
      <c r="S125" s="62">
        <f t="shared" si="93"/>
        <v>0.009293738222918398</v>
      </c>
      <c r="T125" s="24"/>
      <c r="U125" s="54">
        <f t="shared" si="73"/>
        <v>1.6218123929040982</v>
      </c>
      <c r="V125" s="55">
        <f t="shared" si="74"/>
        <v>1.0559954162007281</v>
      </c>
      <c r="W125" s="55">
        <f t="shared" si="75"/>
        <v>0.742850935873007</v>
      </c>
      <c r="X125" s="55">
        <f t="shared" si="76"/>
        <v>0.9697314161398906</v>
      </c>
      <c r="Y125" s="56">
        <f t="shared" si="77"/>
        <v>1.510225426418445</v>
      </c>
      <c r="Z125" s="103">
        <f t="shared" si="78"/>
        <v>525.3955101297094</v>
      </c>
      <c r="AA125" s="103">
        <f t="shared" si="79"/>
        <v>427.8733285115344</v>
      </c>
      <c r="AB125" s="103">
        <f t="shared" si="80"/>
        <v>359.895330716445</v>
      </c>
      <c r="AC125" s="103">
        <f t="shared" si="81"/>
        <v>410.4929876595362</v>
      </c>
      <c r="AD125" s="103">
        <f t="shared" si="82"/>
        <v>507.99228743427835</v>
      </c>
      <c r="AE125" s="51">
        <f t="shared" si="83"/>
        <v>3.6512784859014795</v>
      </c>
      <c r="AF125" s="52">
        <f t="shared" si="84"/>
        <v>1.7896146585612793</v>
      </c>
      <c r="AG125" s="52">
        <f t="shared" si="85"/>
        <v>1.0300767371726594</v>
      </c>
      <c r="AH125" s="52">
        <f t="shared" si="86"/>
        <v>1.5611255378335898</v>
      </c>
      <c r="AI125" s="53">
        <f t="shared" si="87"/>
        <v>3.2342685703280987</v>
      </c>
    </row>
    <row r="126" spans="1:35" ht="16.5">
      <c r="A126" s="97">
        <v>9</v>
      </c>
      <c r="B126" s="4">
        <v>-0.05424223211235457</v>
      </c>
      <c r="C126" s="11">
        <v>225.94068725819145</v>
      </c>
      <c r="D126" s="5">
        <v>-0.8511217695473533</v>
      </c>
      <c r="E126" s="41">
        <f t="shared" si="62"/>
        <v>0.852848454499361</v>
      </c>
      <c r="F126" s="143">
        <f t="shared" si="63"/>
        <v>0.00904037201872576</v>
      </c>
      <c r="G126" s="58">
        <f t="shared" si="89"/>
        <v>37.65678120969857</v>
      </c>
      <c r="H126" s="60">
        <f t="shared" si="90"/>
        <v>0.14185362825789222</v>
      </c>
      <c r="I126" s="60">
        <f t="shared" si="91"/>
        <v>0.1421414090832268</v>
      </c>
      <c r="J126" s="41">
        <f t="shared" si="64"/>
        <v>0.852848454499361</v>
      </c>
      <c r="K126" s="18">
        <f t="shared" si="65"/>
        <v>0.034188430749468576</v>
      </c>
      <c r="L126" s="18">
        <f t="shared" si="66"/>
        <v>14.8804869640387</v>
      </c>
      <c r="M126" s="15">
        <f t="shared" si="67"/>
        <v>0.24446066864006033</v>
      </c>
      <c r="N126" s="18">
        <f t="shared" si="68"/>
        <v>9.220659604382877</v>
      </c>
      <c r="O126" s="18">
        <f t="shared" si="69"/>
        <v>461.58177114994396</v>
      </c>
      <c r="P126" s="11">
        <f t="shared" si="70"/>
        <v>2.47942433794751</v>
      </c>
      <c r="Q126" s="83">
        <f t="shared" si="71"/>
        <v>488.4409911557026</v>
      </c>
      <c r="R126" s="113">
        <f t="shared" si="92"/>
        <v>1.9739953092736178E-05</v>
      </c>
      <c r="S126" s="62">
        <f t="shared" si="93"/>
        <v>0.009641802253983136</v>
      </c>
      <c r="T126" s="24"/>
      <c r="U126" s="54">
        <f t="shared" si="73"/>
        <v>1.668898231631862</v>
      </c>
      <c r="V126" s="55">
        <f t="shared" si="74"/>
        <v>1.131052999285696</v>
      </c>
      <c r="W126" s="55">
        <f t="shared" si="75"/>
        <v>0.852848454499361</v>
      </c>
      <c r="X126" s="55">
        <f t="shared" si="76"/>
        <v>1.0627464914034277</v>
      </c>
      <c r="Y126" s="56">
        <f t="shared" si="77"/>
        <v>1.5765531209376393</v>
      </c>
      <c r="Z126" s="103">
        <f t="shared" si="78"/>
        <v>532.5163541023178</v>
      </c>
      <c r="AA126" s="103">
        <f t="shared" si="79"/>
        <v>442.336103415268</v>
      </c>
      <c r="AB126" s="103">
        <f t="shared" si="80"/>
        <v>385.4299227049303</v>
      </c>
      <c r="AC126" s="103">
        <f t="shared" si="81"/>
        <v>429.19810280404505</v>
      </c>
      <c r="AD126" s="103">
        <f t="shared" si="82"/>
        <v>518.4283727231589</v>
      </c>
      <c r="AE126" s="51">
        <f t="shared" si="83"/>
        <v>3.8345922895165407</v>
      </c>
      <c r="AF126" s="52">
        <f t="shared" si="84"/>
        <v>2.0003331201151453</v>
      </c>
      <c r="AG126" s="52">
        <f t="shared" si="85"/>
        <v>1.2748946354313695</v>
      </c>
      <c r="AH126" s="52">
        <f t="shared" si="86"/>
        <v>1.8081141272113082</v>
      </c>
      <c r="AI126" s="53">
        <f t="shared" si="87"/>
        <v>3.4791875174631843</v>
      </c>
    </row>
    <row r="127" spans="1:35" ht="16.5">
      <c r="A127" s="97">
        <v>10</v>
      </c>
      <c r="B127" s="4">
        <v>-0.04905251528604637</v>
      </c>
      <c r="C127" s="11">
        <v>224.95122708343214</v>
      </c>
      <c r="D127" s="5">
        <v>-0.9649400670941553</v>
      </c>
      <c r="E127" s="41">
        <f t="shared" si="62"/>
        <v>0.966186049547167</v>
      </c>
      <c r="F127" s="143">
        <f t="shared" si="63"/>
        <v>0.00817541921434106</v>
      </c>
      <c r="G127" s="58">
        <f t="shared" si="89"/>
        <v>37.49187118057202</v>
      </c>
      <c r="H127" s="60">
        <f t="shared" si="90"/>
        <v>0.16082334451569255</v>
      </c>
      <c r="I127" s="60">
        <f t="shared" si="91"/>
        <v>0.16103100825786118</v>
      </c>
      <c r="J127" s="41">
        <f t="shared" si="64"/>
        <v>0.9661860495471671</v>
      </c>
      <c r="K127" s="18">
        <f t="shared" si="65"/>
        <v>0.02795932131198833</v>
      </c>
      <c r="L127" s="18">
        <f t="shared" si="66"/>
        <v>14.712787515303875</v>
      </c>
      <c r="M127" s="15">
        <f t="shared" si="67"/>
        <v>0.31421453983646</v>
      </c>
      <c r="N127" s="18">
        <f t="shared" si="68"/>
        <v>11.711088177438768</v>
      </c>
      <c r="O127" s="18">
        <f t="shared" si="69"/>
        <v>476.60217408251674</v>
      </c>
      <c r="P127" s="11">
        <f t="shared" si="70"/>
        <v>2.727259120560108</v>
      </c>
      <c r="Q127" s="83">
        <f t="shared" si="71"/>
        <v>506.09548275696795</v>
      </c>
      <c r="R127" s="113">
        <f t="shared" si="92"/>
        <v>1.9739953092736178E-05</v>
      </c>
      <c r="S127" s="62">
        <f t="shared" si="93"/>
        <v>0.009990301090068219</v>
      </c>
      <c r="T127" s="24"/>
      <c r="U127" s="54">
        <f t="shared" si="73"/>
        <v>1.7204013090525203</v>
      </c>
      <c r="V127" s="55">
        <f t="shared" si="74"/>
        <v>1.2140065088674536</v>
      </c>
      <c r="W127" s="55">
        <f t="shared" si="75"/>
        <v>0.9661860495471671</v>
      </c>
      <c r="X127" s="55">
        <f t="shared" si="76"/>
        <v>1.157104878777494</v>
      </c>
      <c r="Y127" s="56">
        <f t="shared" si="77"/>
        <v>1.6401037948940604</v>
      </c>
      <c r="Z127" s="103">
        <f t="shared" si="78"/>
        <v>540.1612339758444</v>
      </c>
      <c r="AA127" s="103">
        <f t="shared" si="79"/>
        <v>457.68744358560673</v>
      </c>
      <c r="AB127" s="103">
        <f t="shared" si="80"/>
        <v>409.759732527876</v>
      </c>
      <c r="AC127" s="103">
        <f t="shared" si="81"/>
        <v>447.2255126778053</v>
      </c>
      <c r="AD127" s="103">
        <f t="shared" si="82"/>
        <v>528.1769476454514</v>
      </c>
      <c r="AE127" s="51">
        <f t="shared" si="83"/>
        <v>4.040098479899258</v>
      </c>
      <c r="AF127" s="52">
        <f t="shared" si="84"/>
        <v>2.246113747720511</v>
      </c>
      <c r="AG127" s="52">
        <f t="shared" si="85"/>
        <v>1.5520480991003764</v>
      </c>
      <c r="AH127" s="52">
        <f t="shared" si="86"/>
        <v>2.0760631553961297</v>
      </c>
      <c r="AI127" s="53">
        <f t="shared" si="87"/>
        <v>3.7219721206842658</v>
      </c>
    </row>
    <row r="128" spans="1:35" ht="16.5">
      <c r="A128" s="97">
        <v>11</v>
      </c>
      <c r="B128" s="4">
        <v>-0.04000700855013406</v>
      </c>
      <c r="C128" s="11">
        <v>224.39911143882063</v>
      </c>
      <c r="D128" s="5">
        <v>-1.077901072466131</v>
      </c>
      <c r="E128" s="41">
        <f t="shared" si="62"/>
        <v>1.078643260191601</v>
      </c>
      <c r="F128" s="143">
        <f t="shared" si="63"/>
        <v>0.006667834758355676</v>
      </c>
      <c r="G128" s="58">
        <f t="shared" si="89"/>
        <v>37.399851906470104</v>
      </c>
      <c r="H128" s="60">
        <f t="shared" si="90"/>
        <v>0.17965017874435518</v>
      </c>
      <c r="I128" s="60">
        <f t="shared" si="91"/>
        <v>0.17977387669860012</v>
      </c>
      <c r="J128" s="41">
        <f t="shared" si="64"/>
        <v>1.078643260191601</v>
      </c>
      <c r="K128" s="18">
        <f t="shared" si="65"/>
        <v>0.01859842722035767</v>
      </c>
      <c r="L128" s="18">
        <f t="shared" si="66"/>
        <v>14.582090704157514</v>
      </c>
      <c r="M128" s="15">
        <f t="shared" si="67"/>
        <v>0.39208786905941695</v>
      </c>
      <c r="N128" s="18">
        <f t="shared" si="68"/>
        <v>14.447060310246036</v>
      </c>
      <c r="O128" s="18">
        <f t="shared" si="69"/>
        <v>491.592267174614</v>
      </c>
      <c r="P128" s="11">
        <f t="shared" si="70"/>
        <v>3.004902147826578</v>
      </c>
      <c r="Q128" s="83">
        <f t="shared" si="71"/>
        <v>524.0370066331238</v>
      </c>
      <c r="R128" s="113">
        <f t="shared" si="92"/>
        <v>1.9739953092736178E-05</v>
      </c>
      <c r="S128" s="62">
        <f t="shared" si="93"/>
        <v>0.010344465929795743</v>
      </c>
      <c r="T128" s="24"/>
      <c r="U128" s="54">
        <f t="shared" si="73"/>
        <v>1.7763202810452219</v>
      </c>
      <c r="V128" s="55">
        <f t="shared" si="74"/>
        <v>1.2995670174723193</v>
      </c>
      <c r="W128" s="55">
        <f t="shared" si="75"/>
        <v>1.078643260191601</v>
      </c>
      <c r="X128" s="55">
        <f t="shared" si="76"/>
        <v>1.2566241643455596</v>
      </c>
      <c r="Y128" s="56">
        <f t="shared" si="77"/>
        <v>1.7134098913812565</v>
      </c>
      <c r="Z128" s="103">
        <f t="shared" si="78"/>
        <v>548.2968468595965</v>
      </c>
      <c r="AA128" s="103">
        <f t="shared" si="79"/>
        <v>472.89589172986757</v>
      </c>
      <c r="AB128" s="103">
        <f t="shared" si="80"/>
        <v>432.2983893351933</v>
      </c>
      <c r="AC128" s="103">
        <f t="shared" si="81"/>
        <v>465.33810032294315</v>
      </c>
      <c r="AD128" s="103">
        <f t="shared" si="82"/>
        <v>539.1321076254695</v>
      </c>
      <c r="AE128" s="51">
        <f t="shared" si="83"/>
        <v>4.269134343847949</v>
      </c>
      <c r="AF128" s="52">
        <f t="shared" si="84"/>
        <v>2.513802843200817</v>
      </c>
      <c r="AG128" s="52">
        <f t="shared" si="85"/>
        <v>1.8520290463599813</v>
      </c>
      <c r="AH128" s="52">
        <f t="shared" si="86"/>
        <v>2.377649143576285</v>
      </c>
      <c r="AI128" s="53">
        <f t="shared" si="87"/>
        <v>4.011895362147857</v>
      </c>
    </row>
    <row r="129" spans="1:35" ht="16.5">
      <c r="A129" s="97">
        <v>12</v>
      </c>
      <c r="B129" s="4">
        <v>-0.033050352301813746</v>
      </c>
      <c r="C129" s="11">
        <v>223.2454832913768</v>
      </c>
      <c r="D129" s="5">
        <v>-1.1928439894742129</v>
      </c>
      <c r="E129" s="41">
        <f t="shared" si="62"/>
        <v>1.1933017677905409</v>
      </c>
      <c r="F129" s="143">
        <f t="shared" si="63"/>
        <v>0.005508392050302291</v>
      </c>
      <c r="G129" s="58">
        <f t="shared" si="89"/>
        <v>37.207580548562795</v>
      </c>
      <c r="H129" s="60">
        <f t="shared" si="90"/>
        <v>0.1988073315790355</v>
      </c>
      <c r="I129" s="60">
        <f t="shared" si="91"/>
        <v>0.19888362796509015</v>
      </c>
      <c r="J129" s="41">
        <f t="shared" si="64"/>
        <v>1.1933017677905409</v>
      </c>
      <c r="K129" s="18">
        <f t="shared" si="65"/>
        <v>0.012692765250963507</v>
      </c>
      <c r="L129" s="18">
        <f t="shared" si="66"/>
        <v>14.39625880110699</v>
      </c>
      <c r="M129" s="15">
        <f t="shared" si="67"/>
        <v>0.4801676428312337</v>
      </c>
      <c r="N129" s="18">
        <f t="shared" si="68"/>
        <v>17.500101012241284</v>
      </c>
      <c r="O129" s="18">
        <f t="shared" si="69"/>
        <v>506.47649467939954</v>
      </c>
      <c r="P129" s="11">
        <f t="shared" si="70"/>
        <v>3.309837518816187</v>
      </c>
      <c r="Q129" s="83">
        <f t="shared" si="71"/>
        <v>542.1755524196461</v>
      </c>
      <c r="R129" s="113">
        <f t="shared" si="92"/>
        <v>1.9739953092736178E-05</v>
      </c>
      <c r="S129" s="62">
        <f t="shared" si="93"/>
        <v>0.010702519972792139</v>
      </c>
      <c r="T129" s="24"/>
      <c r="U129" s="54">
        <f t="shared" si="73"/>
        <v>1.8376496646544591</v>
      </c>
      <c r="V129" s="55">
        <f t="shared" si="74"/>
        <v>1.3909601071548572</v>
      </c>
      <c r="W129" s="55">
        <f t="shared" si="75"/>
        <v>1.1933017677905409</v>
      </c>
      <c r="X129" s="55">
        <f t="shared" si="76"/>
        <v>1.3581434231891638</v>
      </c>
      <c r="Y129" s="56">
        <f t="shared" si="77"/>
        <v>1.7878823693174286</v>
      </c>
      <c r="Z129" s="103">
        <f t="shared" si="78"/>
        <v>557.0289950346579</v>
      </c>
      <c r="AA129" s="103">
        <f t="shared" si="79"/>
        <v>488.50774106397137</v>
      </c>
      <c r="AB129" s="103">
        <f t="shared" si="80"/>
        <v>453.9142427435463</v>
      </c>
      <c r="AC129" s="103">
        <f t="shared" si="81"/>
        <v>482.97336938888543</v>
      </c>
      <c r="AD129" s="103">
        <f t="shared" si="82"/>
        <v>549.9581251659365</v>
      </c>
      <c r="AE129" s="51">
        <f t="shared" si="83"/>
        <v>4.527404581517054</v>
      </c>
      <c r="AF129" s="52">
        <f t="shared" si="84"/>
        <v>2.8156500570267764</v>
      </c>
      <c r="AG129" s="52">
        <f t="shared" si="85"/>
        <v>2.1835003130682273</v>
      </c>
      <c r="AH129" s="52">
        <f t="shared" si="86"/>
        <v>2.7053741241697904</v>
      </c>
      <c r="AI129" s="53">
        <f t="shared" si="87"/>
        <v>4.317258518299085</v>
      </c>
    </row>
    <row r="130" spans="1:35" ht="16.5">
      <c r="A130" s="97">
        <v>13</v>
      </c>
      <c r="B130" s="4">
        <v>-0.023769270922318952</v>
      </c>
      <c r="C130" s="11">
        <v>221.79902427062035</v>
      </c>
      <c r="D130" s="5">
        <v>-1.3085322849584602</v>
      </c>
      <c r="E130" s="41">
        <f t="shared" si="62"/>
        <v>1.30874814957607</v>
      </c>
      <c r="F130" s="143">
        <f t="shared" si="63"/>
        <v>0.003961545153719825</v>
      </c>
      <c r="G130" s="58">
        <f t="shared" si="89"/>
        <v>36.96650404510339</v>
      </c>
      <c r="H130" s="60">
        <f t="shared" si="90"/>
        <v>0.21808871415974337</v>
      </c>
      <c r="I130" s="60">
        <f t="shared" si="91"/>
        <v>0.21812469159601167</v>
      </c>
      <c r="J130" s="41">
        <f t="shared" si="64"/>
        <v>1.30874814957607</v>
      </c>
      <c r="K130" s="18">
        <f t="shared" si="65"/>
        <v>0.006565015911952069</v>
      </c>
      <c r="L130" s="18">
        <f t="shared" si="66"/>
        <v>14.172444375311578</v>
      </c>
      <c r="M130" s="15">
        <f t="shared" si="67"/>
        <v>0.5778225443233521</v>
      </c>
      <c r="N130" s="18">
        <f t="shared" si="68"/>
        <v>20.834944136872007</v>
      </c>
      <c r="O130" s="18">
        <f t="shared" si="69"/>
        <v>521.1836742770284</v>
      </c>
      <c r="P130" s="11">
        <f t="shared" si="70"/>
        <v>3.6421873678305703</v>
      </c>
      <c r="Q130" s="83">
        <f t="shared" si="71"/>
        <v>560.4176377172779</v>
      </c>
      <c r="R130" s="113">
        <f t="shared" si="92"/>
        <v>1.9739953092736178E-05</v>
      </c>
      <c r="S130" s="62">
        <f t="shared" si="93"/>
        <v>0.011062617880881082</v>
      </c>
      <c r="T130" s="24"/>
      <c r="U130" s="54">
        <f t="shared" si="73"/>
        <v>1.9015766634617453</v>
      </c>
      <c r="V130" s="55">
        <f t="shared" si="74"/>
        <v>1.484833389298822</v>
      </c>
      <c r="W130" s="55">
        <f t="shared" si="75"/>
        <v>1.30874814957607</v>
      </c>
      <c r="X130" s="55">
        <f t="shared" si="76"/>
        <v>1.4629656120868955</v>
      </c>
      <c r="Y130" s="56">
        <f t="shared" si="77"/>
        <v>1.8673698571430941</v>
      </c>
      <c r="Z130" s="103">
        <f t="shared" si="78"/>
        <v>565.9257793352779</v>
      </c>
      <c r="AA130" s="103">
        <f t="shared" si="79"/>
        <v>503.92343429728953</v>
      </c>
      <c r="AB130" s="103">
        <f t="shared" si="80"/>
        <v>474.4927493396092</v>
      </c>
      <c r="AC130" s="103">
        <f t="shared" si="81"/>
        <v>500.3855892728754</v>
      </c>
      <c r="AD130" s="103">
        <f t="shared" si="82"/>
        <v>561.1908191400901</v>
      </c>
      <c r="AE130" s="51">
        <f t="shared" si="83"/>
        <v>4.804491269759323</v>
      </c>
      <c r="AF130" s="52">
        <f t="shared" si="84"/>
        <v>3.1427981389352038</v>
      </c>
      <c r="AG130" s="52">
        <f t="shared" si="85"/>
        <v>2.54338314034377</v>
      </c>
      <c r="AH130" s="52">
        <f t="shared" si="86"/>
        <v>3.0650399484958615</v>
      </c>
      <c r="AI130" s="53">
        <f t="shared" si="87"/>
        <v>4.65522434161869</v>
      </c>
    </row>
    <row r="131" spans="1:35" ht="16.5">
      <c r="A131" s="97">
        <v>14</v>
      </c>
      <c r="B131" s="4">
        <v>-0.013196180446840344</v>
      </c>
      <c r="C131" s="11">
        <v>219.76625931595973</v>
      </c>
      <c r="D131" s="5">
        <v>-1.42585825842523</v>
      </c>
      <c r="E131" s="41">
        <f t="shared" si="62"/>
        <v>1.4259193218053452</v>
      </c>
      <c r="F131" s="143">
        <f t="shared" si="63"/>
        <v>0.002199363407806724</v>
      </c>
      <c r="G131" s="58">
        <f t="shared" si="89"/>
        <v>36.62770988599329</v>
      </c>
      <c r="H131" s="60">
        <f t="shared" si="90"/>
        <v>0.23764304307087167</v>
      </c>
      <c r="I131" s="60">
        <f t="shared" si="91"/>
        <v>0.2376532203008909</v>
      </c>
      <c r="J131" s="41">
        <f t="shared" si="64"/>
        <v>1.4259193218053452</v>
      </c>
      <c r="K131" s="18">
        <f t="shared" si="65"/>
        <v>0.0020234876242917715</v>
      </c>
      <c r="L131" s="18">
        <f t="shared" si="66"/>
        <v>13.885782274015712</v>
      </c>
      <c r="M131" s="15">
        <f t="shared" si="67"/>
        <v>0.6860856066489571</v>
      </c>
      <c r="N131" s="18">
        <f t="shared" si="68"/>
        <v>24.47926706864918</v>
      </c>
      <c r="O131" s="18">
        <f t="shared" si="69"/>
        <v>535.7206200313628</v>
      </c>
      <c r="P131" s="11">
        <f t="shared" si="70"/>
        <v>4.002721350910867</v>
      </c>
      <c r="Q131" s="83">
        <f t="shared" si="71"/>
        <v>578.7764998192118</v>
      </c>
      <c r="R131" s="113">
        <f t="shared" si="92"/>
        <v>1.9739953092736178E-05</v>
      </c>
      <c r="S131" s="62">
        <f t="shared" si="93"/>
        <v>0.01142502095760927</v>
      </c>
      <c r="T131" s="24"/>
      <c r="U131" s="54">
        <f t="shared" si="73"/>
        <v>1.9682142299206369</v>
      </c>
      <c r="V131" s="55">
        <f t="shared" si="74"/>
        <v>1.5818553024386344</v>
      </c>
      <c r="W131" s="55">
        <f t="shared" si="75"/>
        <v>1.4259193218053452</v>
      </c>
      <c r="X131" s="55">
        <f t="shared" si="76"/>
        <v>1.5706070158368268</v>
      </c>
      <c r="Y131" s="56">
        <f t="shared" si="77"/>
        <v>1.9501147800956138</v>
      </c>
      <c r="Z131" s="103">
        <f t="shared" si="78"/>
        <v>574.9840507843735</v>
      </c>
      <c r="AA131" s="103">
        <f t="shared" si="79"/>
        <v>519.2509246511155</v>
      </c>
      <c r="AB131" s="103">
        <f t="shared" si="80"/>
        <v>494.3191072136947</v>
      </c>
      <c r="AC131" s="103">
        <f t="shared" si="81"/>
        <v>517.5038977466659</v>
      </c>
      <c r="AD131" s="103">
        <f t="shared" si="82"/>
        <v>572.5451197609642</v>
      </c>
      <c r="AE131" s="51">
        <f t="shared" si="83"/>
        <v>5.1018860773338055</v>
      </c>
      <c r="AF131" s="52">
        <f t="shared" si="84"/>
        <v>3.4991397710548457</v>
      </c>
      <c r="AG131" s="52">
        <f t="shared" si="85"/>
        <v>2.9354566257480483</v>
      </c>
      <c r="AH131" s="52">
        <f t="shared" si="86"/>
        <v>3.4568779603589324</v>
      </c>
      <c r="AI131" s="53">
        <f t="shared" si="87"/>
        <v>5.0202463200587015</v>
      </c>
    </row>
    <row r="132" spans="1:35" ht="16.5">
      <c r="A132" s="97">
        <v>15</v>
      </c>
      <c r="B132" s="4">
        <v>-0.004272548766898865</v>
      </c>
      <c r="C132" s="11">
        <v>217.9310841199892</v>
      </c>
      <c r="D132" s="5">
        <v>-1.5465244161194491</v>
      </c>
      <c r="E132" s="41">
        <f t="shared" si="62"/>
        <v>1.5465303179461336</v>
      </c>
      <c r="F132" s="143">
        <f t="shared" si="63"/>
        <v>0.0007120914611498108</v>
      </c>
      <c r="G132" s="58">
        <f t="shared" si="89"/>
        <v>36.321847353331535</v>
      </c>
      <c r="H132" s="60">
        <f t="shared" si="90"/>
        <v>0.2577540693532415</v>
      </c>
      <c r="I132" s="60">
        <f t="shared" si="91"/>
        <v>0.25775505299102225</v>
      </c>
      <c r="J132" s="41">
        <f t="shared" si="64"/>
        <v>1.5465303179461334</v>
      </c>
      <c r="K132" s="18">
        <f t="shared" si="65"/>
        <v>0.00021211829051734</v>
      </c>
      <c r="L132" s="18">
        <f t="shared" si="66"/>
        <v>13.643554870580262</v>
      </c>
      <c r="M132" s="15">
        <f t="shared" si="67"/>
        <v>0.8071219522763111</v>
      </c>
      <c r="N132" s="18">
        <f t="shared" si="68"/>
        <v>28.495646421926953</v>
      </c>
      <c r="O132" s="18">
        <f t="shared" si="69"/>
        <v>550.5205170199135</v>
      </c>
      <c r="P132" s="11">
        <f t="shared" si="70"/>
        <v>4.406262592157054</v>
      </c>
      <c r="Q132" s="83">
        <f t="shared" si="71"/>
        <v>597.8733149751447</v>
      </c>
      <c r="R132" s="113">
        <f t="shared" si="92"/>
        <v>1.9739953092736178E-05</v>
      </c>
      <c r="S132" s="62">
        <f t="shared" si="93"/>
        <v>0.011801991193008038</v>
      </c>
      <c r="T132" s="24"/>
      <c r="U132" s="54">
        <f t="shared" si="73"/>
        <v>2.0440841878420026</v>
      </c>
      <c r="V132" s="55">
        <f t="shared" si="74"/>
        <v>1.68559583270392</v>
      </c>
      <c r="W132" s="55">
        <f t="shared" si="75"/>
        <v>1.5465303179461334</v>
      </c>
      <c r="X132" s="55">
        <f t="shared" si="76"/>
        <v>1.6822152972431745</v>
      </c>
      <c r="Y132" s="56">
        <f t="shared" si="77"/>
        <v>2.038506844993644</v>
      </c>
      <c r="Z132" s="103">
        <f t="shared" si="78"/>
        <v>585.0377882177431</v>
      </c>
      <c r="AA132" s="103">
        <f t="shared" si="79"/>
        <v>535.0111158400003</v>
      </c>
      <c r="AB132" s="103">
        <f t="shared" si="80"/>
        <v>513.738435853104</v>
      </c>
      <c r="AC132" s="103">
        <f t="shared" si="81"/>
        <v>534.5073044907011</v>
      </c>
      <c r="AD132" s="103">
        <f t="shared" si="82"/>
        <v>584.3079406980187</v>
      </c>
      <c r="AE132" s="51">
        <f t="shared" si="83"/>
        <v>5.451120503543829</v>
      </c>
      <c r="AF132" s="52">
        <f t="shared" si="84"/>
        <v>3.900646866306436</v>
      </c>
      <c r="AG132" s="52">
        <f t="shared" si="85"/>
        <v>3.3672542424443437</v>
      </c>
      <c r="AH132" s="52">
        <f t="shared" si="86"/>
        <v>3.887229408869764</v>
      </c>
      <c r="AI132" s="53">
        <f t="shared" si="87"/>
        <v>5.425061939620898</v>
      </c>
    </row>
    <row r="133" spans="1:35" ht="16.5">
      <c r="A133" s="97">
        <v>16</v>
      </c>
      <c r="B133" s="4">
        <v>0.009362310202885027</v>
      </c>
      <c r="C133" s="11">
        <v>216.20133203357307</v>
      </c>
      <c r="D133" s="5">
        <v>-1.6661506047389647</v>
      </c>
      <c r="E133" s="41">
        <f t="shared" si="62"/>
        <v>1.66617690853173</v>
      </c>
      <c r="F133" s="143">
        <f aca="true" t="shared" si="94" ref="F133:F153">B133*$E$28*(1-$E$32)/$E$29/$E$33</f>
        <v>0.001560385033814171</v>
      </c>
      <c r="G133" s="58">
        <f t="shared" si="89"/>
        <v>36.03355533892884</v>
      </c>
      <c r="H133" s="60">
        <f t="shared" si="90"/>
        <v>0.2776917674564941</v>
      </c>
      <c r="I133" s="60">
        <f t="shared" si="91"/>
        <v>0.27769615142195503</v>
      </c>
      <c r="J133" s="41">
        <f t="shared" si="64"/>
        <v>1.66617690853173</v>
      </c>
      <c r="K133" s="18">
        <f t="shared" si="65"/>
        <v>0.0010185212976090029</v>
      </c>
      <c r="L133" s="18">
        <f t="shared" si="66"/>
        <v>13.432973774969167</v>
      </c>
      <c r="M133" s="15">
        <f t="shared" si="67"/>
        <v>0.9368155865591833</v>
      </c>
      <c r="N133" s="18">
        <f t="shared" si="68"/>
        <v>32.73769331628525</v>
      </c>
      <c r="O133" s="18">
        <f t="shared" si="69"/>
        <v>564.9430109339895</v>
      </c>
      <c r="P133" s="11">
        <f t="shared" si="70"/>
        <v>4.8372077976079115</v>
      </c>
      <c r="Q133" s="83">
        <f t="shared" si="71"/>
        <v>616.8887199307086</v>
      </c>
      <c r="R133" s="113">
        <f t="shared" si="92"/>
        <v>1.9739953092736178E-05</v>
      </c>
      <c r="S133" s="62">
        <f t="shared" si="93"/>
        <v>0.012177354394870252</v>
      </c>
      <c r="T133" s="24"/>
      <c r="U133" s="54">
        <f t="shared" si="73"/>
        <v>2.120959157772217</v>
      </c>
      <c r="V133" s="55">
        <f t="shared" si="74"/>
        <v>1.7890049334593205</v>
      </c>
      <c r="W133" s="55">
        <f t="shared" si="75"/>
        <v>1.66617690853173</v>
      </c>
      <c r="X133" s="55">
        <f t="shared" si="76"/>
        <v>1.7959087573386145</v>
      </c>
      <c r="Y133" s="56">
        <f t="shared" si="77"/>
        <v>2.132596298980496</v>
      </c>
      <c r="Z133" s="103">
        <f t="shared" si="78"/>
        <v>594.9516051729397</v>
      </c>
      <c r="AA133" s="103">
        <f t="shared" si="79"/>
        <v>550.1190428345407</v>
      </c>
      <c r="AB133" s="103">
        <f t="shared" si="80"/>
        <v>532.1082706332987</v>
      </c>
      <c r="AC133" s="103">
        <f t="shared" si="81"/>
        <v>551.1072366263991</v>
      </c>
      <c r="AD133" s="103">
        <f t="shared" si="82"/>
        <v>596.4288994027694</v>
      </c>
      <c r="AE133" s="51">
        <f t="shared" si="83"/>
        <v>5.816532852989519</v>
      </c>
      <c r="AF133" s="52">
        <f t="shared" si="84"/>
        <v>4.321944906878526</v>
      </c>
      <c r="AG133" s="52">
        <f t="shared" si="85"/>
        <v>3.8238789079414426</v>
      </c>
      <c r="AH133" s="52">
        <f t="shared" si="86"/>
        <v>4.3508209376748255</v>
      </c>
      <c r="AI133" s="53">
        <f t="shared" si="87"/>
        <v>5.872861382555241</v>
      </c>
    </row>
    <row r="134" spans="1:35" ht="16.5">
      <c r="A134" s="97">
        <v>17</v>
      </c>
      <c r="B134" s="4">
        <v>0.0184278144142489</v>
      </c>
      <c r="C134" s="11">
        <v>213.17801101084126</v>
      </c>
      <c r="D134" s="5">
        <v>-1.792796265344061</v>
      </c>
      <c r="E134" s="41">
        <f t="shared" si="62"/>
        <v>1.7928909708556453</v>
      </c>
      <c r="F134" s="143">
        <f t="shared" si="94"/>
        <v>0.0030713024023748168</v>
      </c>
      <c r="G134" s="58">
        <f t="shared" si="89"/>
        <v>35.52966850180688</v>
      </c>
      <c r="H134" s="60">
        <f t="shared" si="90"/>
        <v>0.2987993775573435</v>
      </c>
      <c r="I134" s="60">
        <f t="shared" si="91"/>
        <v>0.2988151618092742</v>
      </c>
      <c r="J134" s="41">
        <f t="shared" si="64"/>
        <v>1.7928909708556453</v>
      </c>
      <c r="K134" s="18">
        <f t="shared" si="65"/>
        <v>0.003945951301893781</v>
      </c>
      <c r="L134" s="18">
        <f t="shared" si="66"/>
        <v>13.078678372115329</v>
      </c>
      <c r="M134" s="15">
        <f t="shared" si="67"/>
        <v>1.084644642211517</v>
      </c>
      <c r="N134" s="18">
        <f t="shared" si="68"/>
        <v>37.50183041239693</v>
      </c>
      <c r="O134" s="18">
        <f t="shared" si="69"/>
        <v>579.5976910164982</v>
      </c>
      <c r="P134" s="11">
        <f t="shared" si="70"/>
        <v>5.3149190375073765</v>
      </c>
      <c r="Q134" s="83">
        <f t="shared" si="71"/>
        <v>636.5817094320312</v>
      </c>
      <c r="R134" s="113">
        <f t="shared" si="92"/>
        <v>1.9739953092736178E-05</v>
      </c>
      <c r="S134" s="62">
        <f t="shared" si="93"/>
        <v>0.012566093083882107</v>
      </c>
      <c r="T134" s="24"/>
      <c r="U134" s="54">
        <f t="shared" si="73"/>
        <v>2.205669209744652</v>
      </c>
      <c r="V134" s="55">
        <f t="shared" si="74"/>
        <v>1.9013361993265014</v>
      </c>
      <c r="W134" s="55">
        <f t="shared" si="75"/>
        <v>1.7928909708556453</v>
      </c>
      <c r="X134" s="55">
        <f t="shared" si="76"/>
        <v>1.913926000224319</v>
      </c>
      <c r="Y134" s="56">
        <f t="shared" si="77"/>
        <v>2.2273399932983353</v>
      </c>
      <c r="Z134" s="103">
        <f t="shared" si="78"/>
        <v>605.5672080491921</v>
      </c>
      <c r="AA134" s="103">
        <f t="shared" si="79"/>
        <v>565.8926976385097</v>
      </c>
      <c r="AB134" s="103">
        <f t="shared" si="80"/>
        <v>550.6755874164651</v>
      </c>
      <c r="AC134" s="103">
        <f t="shared" si="81"/>
        <v>567.6208831410827</v>
      </c>
      <c r="AD134" s="103">
        <f t="shared" si="82"/>
        <v>608.2320788372414</v>
      </c>
      <c r="AE134" s="51">
        <f t="shared" si="83"/>
        <v>6.23265379831119</v>
      </c>
      <c r="AF134" s="52">
        <f t="shared" si="84"/>
        <v>4.803433930443183</v>
      </c>
      <c r="AG134" s="52">
        <f t="shared" si="85"/>
        <v>4.338187164513953</v>
      </c>
      <c r="AH134" s="52">
        <f t="shared" si="86"/>
        <v>4.858945207955036</v>
      </c>
      <c r="AI134" s="53">
        <f t="shared" si="87"/>
        <v>6.341375086313523</v>
      </c>
    </row>
    <row r="135" spans="1:35" ht="16.5">
      <c r="A135" s="97">
        <v>18</v>
      </c>
      <c r="B135" s="4">
        <v>0.02956510364557552</v>
      </c>
      <c r="C135" s="11">
        <v>210.35084529172045</v>
      </c>
      <c r="D135" s="5">
        <v>-1.919585996192356</v>
      </c>
      <c r="E135" s="41">
        <f t="shared" si="62"/>
        <v>1.919813660783612</v>
      </c>
      <c r="F135" s="143">
        <f t="shared" si="94"/>
        <v>0.004927517274262586</v>
      </c>
      <c r="G135" s="58">
        <f t="shared" si="89"/>
        <v>35.058474215286736</v>
      </c>
      <c r="H135" s="60">
        <f t="shared" si="90"/>
        <v>0.31993099936539265</v>
      </c>
      <c r="I135" s="60">
        <f t="shared" si="91"/>
        <v>0.31996894346393534</v>
      </c>
      <c r="J135" s="41">
        <f t="shared" si="64"/>
        <v>1.919813660783612</v>
      </c>
      <c r="K135" s="18">
        <f t="shared" si="65"/>
        <v>0.01015693967781874</v>
      </c>
      <c r="L135" s="18">
        <f t="shared" si="66"/>
        <v>12.774174885422916</v>
      </c>
      <c r="M135" s="15">
        <f t="shared" si="67"/>
        <v>1.2434855522000163</v>
      </c>
      <c r="N135" s="18">
        <f t="shared" si="68"/>
        <v>42.54534796434989</v>
      </c>
      <c r="O135" s="18">
        <f t="shared" si="69"/>
        <v>593.9916690086358</v>
      </c>
      <c r="P135" s="11">
        <f t="shared" si="70"/>
        <v>5.8285289942614495</v>
      </c>
      <c r="Q135" s="83">
        <f t="shared" si="71"/>
        <v>656.3933633445479</v>
      </c>
      <c r="R135" s="113">
        <f t="shared" si="92"/>
        <v>1.9739953092736178E-05</v>
      </c>
      <c r="S135" s="62">
        <f t="shared" si="93"/>
        <v>0.012957174202804709</v>
      </c>
      <c r="T135" s="24"/>
      <c r="U135" s="54">
        <f t="shared" si="73"/>
        <v>2.294219121386348</v>
      </c>
      <c r="V135" s="55">
        <f t="shared" si="74"/>
        <v>2.0152204192031262</v>
      </c>
      <c r="W135" s="55">
        <f t="shared" si="75"/>
        <v>1.919813660783612</v>
      </c>
      <c r="X135" s="55">
        <f t="shared" si="76"/>
        <v>2.0339997147023396</v>
      </c>
      <c r="Y135" s="56">
        <f t="shared" si="77"/>
        <v>2.3271279251056867</v>
      </c>
      <c r="Z135" s="103">
        <f t="shared" si="78"/>
        <v>616.3281298333711</v>
      </c>
      <c r="AA135" s="103">
        <f t="shared" si="79"/>
        <v>581.2449899380443</v>
      </c>
      <c r="AB135" s="103">
        <f t="shared" si="80"/>
        <v>568.426389993706</v>
      </c>
      <c r="AC135" s="103">
        <f t="shared" si="81"/>
        <v>583.7170813293568</v>
      </c>
      <c r="AD135" s="103">
        <f t="shared" si="82"/>
        <v>620.2417539487005</v>
      </c>
      <c r="AE135" s="51">
        <f t="shared" si="83"/>
        <v>6.682730559541116</v>
      </c>
      <c r="AF135" s="52">
        <f t="shared" si="84"/>
        <v>5.31692390348643</v>
      </c>
      <c r="AG135" s="52">
        <f t="shared" si="85"/>
        <v>4.88501225831764</v>
      </c>
      <c r="AH135" s="52">
        <f t="shared" si="86"/>
        <v>5.404048357249104</v>
      </c>
      <c r="AI135" s="53">
        <f t="shared" si="87"/>
        <v>6.85392989271296</v>
      </c>
    </row>
    <row r="136" spans="1:35" ht="16.5">
      <c r="A136" s="97">
        <v>19</v>
      </c>
      <c r="B136" s="4">
        <v>0.043871816752934834</v>
      </c>
      <c r="C136" s="11">
        <v>206.0231579863197</v>
      </c>
      <c r="D136" s="5">
        <v>-2.0509802252788147</v>
      </c>
      <c r="E136" s="41">
        <f t="shared" si="62"/>
        <v>2.0514493951326074</v>
      </c>
      <c r="F136" s="143">
        <f t="shared" si="94"/>
        <v>0.007311969458822473</v>
      </c>
      <c r="G136" s="58">
        <f t="shared" si="89"/>
        <v>34.337192997719946</v>
      </c>
      <c r="H136" s="60">
        <f t="shared" si="90"/>
        <v>0.34183003754646907</v>
      </c>
      <c r="I136" s="60">
        <f t="shared" si="91"/>
        <v>0.34190823252210123</v>
      </c>
      <c r="J136" s="41">
        <f t="shared" si="64"/>
        <v>2.0514493951326074</v>
      </c>
      <c r="K136" s="18">
        <f t="shared" si="65"/>
        <v>0.0223653294434415</v>
      </c>
      <c r="L136" s="18">
        <f t="shared" si="66"/>
        <v>12.334098574193037</v>
      </c>
      <c r="M136" s="15">
        <f t="shared" si="67"/>
        <v>1.419542971864415</v>
      </c>
      <c r="N136" s="18">
        <f t="shared" si="68"/>
        <v>48.05440883445754</v>
      </c>
      <c r="O136" s="18">
        <f t="shared" si="69"/>
        <v>608.2656053907294</v>
      </c>
      <c r="P136" s="11">
        <f t="shared" si="70"/>
        <v>6.3840766170831085</v>
      </c>
      <c r="Q136" s="83">
        <f t="shared" si="71"/>
        <v>676.480097717771</v>
      </c>
      <c r="R136" s="113">
        <f t="shared" si="92"/>
        <v>1.9739953092736178E-05</v>
      </c>
      <c r="S136" s="62">
        <f t="shared" si="93"/>
        <v>0.013353685397118384</v>
      </c>
      <c r="T136" s="24"/>
      <c r="U136" s="54">
        <f t="shared" si="73"/>
        <v>2.3841931013779636</v>
      </c>
      <c r="V136" s="55">
        <f t="shared" si="74"/>
        <v>2.1330256510397665</v>
      </c>
      <c r="W136" s="55">
        <f t="shared" si="75"/>
        <v>2.0514493951326074</v>
      </c>
      <c r="X136" s="55">
        <f t="shared" si="76"/>
        <v>2.158776348547305</v>
      </c>
      <c r="Y136" s="56">
        <f t="shared" si="77"/>
        <v>2.4301050460351505</v>
      </c>
      <c r="Z136" s="103">
        <f t="shared" si="78"/>
        <v>626.9201405556568</v>
      </c>
      <c r="AA136" s="103">
        <f t="shared" si="79"/>
        <v>596.4832875931705</v>
      </c>
      <c r="AB136" s="103">
        <f t="shared" si="80"/>
        <v>585.9993784923169</v>
      </c>
      <c r="AC136" s="103">
        <f t="shared" si="81"/>
        <v>599.7301624022579</v>
      </c>
      <c r="AD136" s="103">
        <f t="shared" si="82"/>
        <v>632.1950579102452</v>
      </c>
      <c r="AE136" s="51">
        <f t="shared" si="83"/>
        <v>7.155847449124227</v>
      </c>
      <c r="AF136" s="52">
        <f t="shared" si="84"/>
        <v>5.874944719102588</v>
      </c>
      <c r="AG136" s="52">
        <f t="shared" si="85"/>
        <v>5.485626138897658</v>
      </c>
      <c r="AH136" s="52">
        <f t="shared" si="86"/>
        <v>6.000557540684261</v>
      </c>
      <c r="AI136" s="53">
        <f t="shared" si="87"/>
        <v>7.403407237606805</v>
      </c>
    </row>
    <row r="137" spans="1:35" ht="16.5">
      <c r="A137" s="97">
        <v>20</v>
      </c>
      <c r="B137" s="4">
        <v>0.054678613808780696</v>
      </c>
      <c r="C137" s="11">
        <v>201.991793493032</v>
      </c>
      <c r="D137" s="5">
        <v>-2.188238226917165</v>
      </c>
      <c r="E137" s="41">
        <f t="shared" si="62"/>
        <v>2.188921261386446</v>
      </c>
      <c r="F137" s="143">
        <f t="shared" si="94"/>
        <v>0.00911310230146345</v>
      </c>
      <c r="G137" s="58">
        <f t="shared" si="89"/>
        <v>33.66529891550533</v>
      </c>
      <c r="H137" s="60">
        <f t="shared" si="90"/>
        <v>0.3647063711528608</v>
      </c>
      <c r="I137" s="60">
        <f t="shared" si="91"/>
        <v>0.36482021023107436</v>
      </c>
      <c r="J137" s="41">
        <f t="shared" si="64"/>
        <v>2.188921261386446</v>
      </c>
      <c r="K137" s="18">
        <f t="shared" si="65"/>
        <v>0.03474073907946221</v>
      </c>
      <c r="L137" s="18">
        <f t="shared" si="66"/>
        <v>11.940202366930396</v>
      </c>
      <c r="M137" s="15">
        <f t="shared" si="67"/>
        <v>1.6159011826598915</v>
      </c>
      <c r="N137" s="18">
        <f t="shared" si="68"/>
        <v>54.1007549757628</v>
      </c>
      <c r="O137" s="18">
        <f t="shared" si="69"/>
        <v>622.8696955159128</v>
      </c>
      <c r="P137" s="11">
        <f t="shared" si="70"/>
        <v>7.006818806957459</v>
      </c>
      <c r="Q137" s="83">
        <f t="shared" si="71"/>
        <v>697.5681135873027</v>
      </c>
      <c r="R137" s="113">
        <f t="shared" si="92"/>
        <v>1.9739953092736178E-05</v>
      </c>
      <c r="S137" s="62">
        <f t="shared" si="93"/>
        <v>0.013769961841201817</v>
      </c>
      <c r="T137" s="24"/>
      <c r="U137" s="54">
        <f t="shared" si="73"/>
        <v>2.4862224447115673</v>
      </c>
      <c r="V137" s="55">
        <f t="shared" si="74"/>
        <v>2.259446060143103</v>
      </c>
      <c r="W137" s="55">
        <f t="shared" si="75"/>
        <v>2.188921261386446</v>
      </c>
      <c r="X137" s="55">
        <f t="shared" si="76"/>
        <v>2.289135516772189</v>
      </c>
      <c r="Y137" s="56">
        <f t="shared" si="77"/>
        <v>2.539959030278035</v>
      </c>
      <c r="Z137" s="103">
        <f t="shared" si="78"/>
        <v>638.5252276251875</v>
      </c>
      <c r="AA137" s="103">
        <f t="shared" si="79"/>
        <v>612.1426926539859</v>
      </c>
      <c r="AB137" s="103">
        <f t="shared" si="80"/>
        <v>603.4936212503776</v>
      </c>
      <c r="AC137" s="103">
        <f t="shared" si="81"/>
        <v>615.7194708146296</v>
      </c>
      <c r="AD137" s="103">
        <f t="shared" si="82"/>
        <v>644.4674652353832</v>
      </c>
      <c r="AE137" s="51">
        <f t="shared" si="83"/>
        <v>7.71162815241934</v>
      </c>
      <c r="AF137" s="52">
        <f t="shared" si="84"/>
        <v>6.504148249115258</v>
      </c>
      <c r="AG137" s="52">
        <f t="shared" si="85"/>
        <v>6.149263137369386</v>
      </c>
      <c r="AH137" s="52">
        <f t="shared" si="86"/>
        <v>6.656474458701299</v>
      </c>
      <c r="AI137" s="53">
        <f t="shared" si="87"/>
        <v>8.012580037182014</v>
      </c>
    </row>
    <row r="138" spans="1:35" ht="16.5">
      <c r="A138" s="97">
        <v>21</v>
      </c>
      <c r="B138" s="4">
        <v>0.07017452105733035</v>
      </c>
      <c r="C138" s="11">
        <v>196.013483030584</v>
      </c>
      <c r="D138" s="5">
        <v>-2.328057691513309</v>
      </c>
      <c r="E138" s="41">
        <f aca="true" t="shared" si="95" ref="E138:E153">SQRT(B138^2+D138^2)</f>
        <v>2.3291150848379956</v>
      </c>
      <c r="F138" s="143">
        <f t="shared" si="94"/>
        <v>0.01169575350955506</v>
      </c>
      <c r="G138" s="58">
        <f t="shared" si="89"/>
        <v>32.66891383843067</v>
      </c>
      <c r="H138" s="60">
        <f t="shared" si="90"/>
        <v>0.38800961525221817</v>
      </c>
      <c r="I138" s="60">
        <f t="shared" si="91"/>
        <v>0.3881858474729993</v>
      </c>
      <c r="J138" s="41">
        <f aca="true" t="shared" si="96" ref="J138:J153">E138*E$28/E$29</f>
        <v>2.3291150848379956</v>
      </c>
      <c r="K138" s="18">
        <f aca="true" t="shared" si="97" ref="K138:K153">E$35*E$13/120*F138^2/E$7*E$6*E$9*(E$9-1)*E$4/E$5</f>
        <v>0.05722199248866419</v>
      </c>
      <c r="L138" s="18">
        <f aca="true" t="shared" si="98" ref="L138:L153">E$36*E$13/6*F138^2/E$8*E$6*E$4/E$5*(1+(G138*E$4/F138)^2/15)</f>
        <v>11.399479691644306</v>
      </c>
      <c r="M138" s="15">
        <f aca="true" t="shared" si="99" ref="M138:M153">E$37*E$13/8*H138^2/E$8*E$6*E$5/E$4</f>
        <v>1.828997342093131</v>
      </c>
      <c r="N138" s="18">
        <f aca="true" t="shared" si="100" ref="N138:N153">E$13*E$14*(E$11/E$10)^2*J138*(1-E$32)/E$33^2*(E$19/2/PI())^2/E$18*LN((E$17+E$18*J138)/(E$17+E$18*E$32*J138))</f>
        <v>60.565386741365906</v>
      </c>
      <c r="O138" s="18">
        <f aca="true" t="shared" si="101" ref="O138:O153">(Z138+AA138+AB138+AC138+AD138)/5</f>
        <v>637.0126336921242</v>
      </c>
      <c r="P138" s="11">
        <f aca="true" t="shared" si="102" ref="P138:P153">(AE138+AF138+AG138+AH138+AI138)/5</f>
        <v>7.666665507841827</v>
      </c>
      <c r="Q138" s="83">
        <f aca="true" t="shared" si="103" ref="Q138:Q153">SUM(K138:P138)</f>
        <v>718.530384967558</v>
      </c>
      <c r="R138" s="113">
        <f t="shared" si="92"/>
        <v>1.9739953092736178E-05</v>
      </c>
      <c r="S138" s="62">
        <f t="shared" si="93"/>
        <v>0.014183756094965264</v>
      </c>
      <c r="T138" s="24"/>
      <c r="U138" s="54">
        <f aca="true" t="shared" si="104" ref="U138:U153">SQRT(($B138-$C138*0.8*$E$4)^2+$D138^2)*$E$28/$E$29</f>
        <v>2.5870114187936784</v>
      </c>
      <c r="V138" s="55">
        <f aca="true" t="shared" si="105" ref="V138:V153">SQRT(($B138-$C138*0.4*$E$4)^2+$D138^2)*$E$28/$E$29</f>
        <v>2.3874029989780916</v>
      </c>
      <c r="W138" s="55">
        <f aca="true" t="shared" si="106" ref="W138:W153">SQRT(($B138)^2+$D138^2)*$E$28/$E$29</f>
        <v>2.3291150848379956</v>
      </c>
      <c r="X138" s="55">
        <f aca="true" t="shared" si="107" ref="X138:X153">SQRT(($B138+$C138*0.4*$E$4)^2+$D138^2)*$E$28/$E$29</f>
        <v>2.4223707556110883</v>
      </c>
      <c r="Y138" s="56">
        <f aca="true" t="shared" si="108" ref="Y138:Y153">SQRT(($B138+$C138*0.8*$E$4)^2+$D138^2)*$E$28/$E$29</f>
        <v>2.651226523175524</v>
      </c>
      <c r="Z138" s="103">
        <f aca="true" t="shared" si="109" ref="Z138:Z153">$E$38*$E$13*$E$14*$E$16/$E$33*2/3*$E$20/PI()*($E$21*$E$22*LN((U138+$E$22)/($E$32*U138+$E$22))+$E$23*U138*(1-$E$32)+$E$24*U138^2/2*(1-$E$32^2))</f>
        <v>649.5758197793634</v>
      </c>
      <c r="AA138" s="103">
        <f aca="true" t="shared" si="110" ref="AA138:AA153">$E$38*$E$13*$E$14*$E$16/$E$33*2/3*$E$20/PI()*($E$21*$E$22*LN((V138+$E$22)/($E$32*V138+$E$22))+$E$23*V138*(1-$E$32)+$E$24*V138^2/2*(1-$E$32^2))</f>
        <v>627.2917636822631</v>
      </c>
      <c r="AB138" s="103">
        <f aca="true" t="shared" si="111" ref="AB138:AB153">$E$38*$E$13*$E$14*$E$16/$E$33*2/3*$E$20/PI()*($E$21*$E$22*LN((W138+$E$22)/($E$32*W138+$E$22))+$E$23*W138*(1-$E$32)+$E$24*W138^2/2*(1-$E$32^2))</f>
        <v>620.4766073484832</v>
      </c>
      <c r="AC138" s="103">
        <f aca="true" t="shared" si="112" ref="AC138:AC153">$E$38*$E$13*$E$14*$E$16/$E$33*2/3*$E$20/PI()*($E$21*$E$22*LN((X138+$E$22)/($E$32*X138+$E$22))+$E$23*X138*(1-$E$32)+$E$24*X138^2/2*(1-$E$32^2))</f>
        <v>631.3125302606823</v>
      </c>
      <c r="AD138" s="103">
        <f aca="true" t="shared" si="113" ref="AD138:AD153">$E$38*$E$13*$E$14*$E$16/$E$33*2/3*$E$20/PI()*($E$21*$E$22*LN((Y138+$E$22)/($E$32*Y138+$E$22))+$E$23*Y138*(1-$E$32)+$E$24*Y138^2/2*(1-$E$32^2))</f>
        <v>656.4064473898294</v>
      </c>
      <c r="AE138" s="51">
        <f aca="true" t="shared" si="114" ref="AE138:AE153">1/9/PI()*$E$20/$E$33*$E$27^2*U138*(3*U138+4*$E$26)/($E$25*$E$26*$E$13*$E$14*$E$16*16*$E$4^2*$E$5^2)</f>
        <v>8.28076249381626</v>
      </c>
      <c r="AF138" s="52">
        <f aca="true" t="shared" si="115" ref="AF138:AF153">1/9/PI()*$E$20/$E$33*$E$27^2*V138*(3*V138+4*$E$26)/($E$25*$E$26*$E$13*$E$14*$E$16*16*$E$4^2*$E$5^2)</f>
        <v>7.17302055181169</v>
      </c>
      <c r="AG138" s="52">
        <f aca="true" t="shared" si="116" ref="AG138:AG153">1/9/PI()*$E$20/$E$33*$E$27^2*W138*(3*W138+4*$E$26)/($E$25*$E$26*$E$13*$E$14*$E$16*16*$E$4^2*$E$5^2)</f>
        <v>6.864335783786923</v>
      </c>
      <c r="AH138" s="52">
        <f aca="true" t="shared" si="117" ref="AH138:AH153">1/9/PI()*$E$20/$E$33*$E$27^2*X138*(3*X138+4*$E$26)/($E$25*$E$26*$E$13*$E$14*$E$16*16*$E$4^2*$E$5^2)</f>
        <v>7.361413021250574</v>
      </c>
      <c r="AI138" s="53">
        <f aca="true" t="shared" si="118" ref="AI138:AI153">1/9/PI()*$E$20/$E$33*$E$27^2*Y138*(3*Y138+4*$E$26)/($E$25*$E$26*$E$13*$E$14*$E$16*16*$E$4^2*$E$5^2)</f>
        <v>8.653795688543685</v>
      </c>
    </row>
    <row r="139" spans="1:35" ht="16.5">
      <c r="A139" s="97">
        <v>22</v>
      </c>
      <c r="B139" s="4">
        <v>0.08579211363078798</v>
      </c>
      <c r="C139" s="11">
        <v>189.59314325737907</v>
      </c>
      <c r="D139" s="5">
        <v>-2.4754628285952887</v>
      </c>
      <c r="E139" s="41">
        <f t="shared" si="95"/>
        <v>2.476949031069922</v>
      </c>
      <c r="F139" s="143">
        <f t="shared" si="94"/>
        <v>0.01429868560513133</v>
      </c>
      <c r="G139" s="58">
        <f t="shared" si="89"/>
        <v>31.598857209563175</v>
      </c>
      <c r="H139" s="60">
        <f t="shared" si="90"/>
        <v>0.41257713809921476</v>
      </c>
      <c r="I139" s="60">
        <f t="shared" si="91"/>
        <v>0.4128248385116537</v>
      </c>
      <c r="J139" s="41">
        <f t="shared" si="96"/>
        <v>2.476949031069922</v>
      </c>
      <c r="K139" s="18">
        <f t="shared" si="97"/>
        <v>0.08552612519870345</v>
      </c>
      <c r="L139" s="18">
        <f t="shared" si="98"/>
        <v>10.868058780106127</v>
      </c>
      <c r="M139" s="15">
        <f t="shared" si="99"/>
        <v>2.067942297940034</v>
      </c>
      <c r="N139" s="18">
        <f t="shared" si="100"/>
        <v>67.69830437151747</v>
      </c>
      <c r="O139" s="18">
        <f t="shared" si="101"/>
        <v>651.4480249988898</v>
      </c>
      <c r="P139" s="11">
        <f t="shared" si="102"/>
        <v>8.406217813155815</v>
      </c>
      <c r="Q139" s="83">
        <f t="shared" si="103"/>
        <v>740.5740743868079</v>
      </c>
      <c r="R139" s="113">
        <f t="shared" si="92"/>
        <v>1.9739953092736178E-05</v>
      </c>
      <c r="S139" s="62">
        <f t="shared" si="93"/>
        <v>0.014618897490092101</v>
      </c>
      <c r="T139" s="24"/>
      <c r="U139" s="54">
        <f t="shared" si="104"/>
        <v>2.6981287633115105</v>
      </c>
      <c r="V139" s="55">
        <f t="shared" si="105"/>
        <v>2.5242249122038234</v>
      </c>
      <c r="W139" s="55">
        <f t="shared" si="106"/>
        <v>2.476949031069922</v>
      </c>
      <c r="X139" s="55">
        <f t="shared" si="107"/>
        <v>2.5633170129331218</v>
      </c>
      <c r="Y139" s="56">
        <f t="shared" si="108"/>
        <v>2.770859835179843</v>
      </c>
      <c r="Z139" s="103">
        <f t="shared" si="109"/>
        <v>661.2937187256528</v>
      </c>
      <c r="AA139" s="103">
        <f t="shared" si="110"/>
        <v>642.7395745681304</v>
      </c>
      <c r="AB139" s="103">
        <f t="shared" si="111"/>
        <v>637.4879941356168</v>
      </c>
      <c r="AC139" s="103">
        <f t="shared" si="112"/>
        <v>647.0143732495612</v>
      </c>
      <c r="AD139" s="103">
        <f t="shared" si="113"/>
        <v>668.7044643154877</v>
      </c>
      <c r="AE139" s="51">
        <f t="shared" si="114"/>
        <v>8.93138350388727</v>
      </c>
      <c r="AF139" s="52">
        <f t="shared" si="115"/>
        <v>7.923872832703797</v>
      </c>
      <c r="AG139" s="52">
        <f t="shared" si="116"/>
        <v>7.660267214998319</v>
      </c>
      <c r="AH139" s="52">
        <f t="shared" si="117"/>
        <v>8.145168041360694</v>
      </c>
      <c r="AI139" s="53">
        <f t="shared" si="118"/>
        <v>9.370397472828984</v>
      </c>
    </row>
    <row r="140" spans="1:35" ht="16.5">
      <c r="A140" s="97">
        <v>23</v>
      </c>
      <c r="B140" s="4">
        <v>0.10283443261820402</v>
      </c>
      <c r="C140" s="11">
        <v>181.90473849406033</v>
      </c>
      <c r="D140" s="5">
        <v>-2.629643364752149</v>
      </c>
      <c r="E140" s="41">
        <f t="shared" si="95"/>
        <v>2.6316533104337494</v>
      </c>
      <c r="F140" s="143">
        <f t="shared" si="94"/>
        <v>0.017139072103034007</v>
      </c>
      <c r="G140" s="58">
        <f aca="true" t="shared" si="119" ref="G140:G153">C140*$E$28*(1-$E$32)/$E$29/$E$33</f>
        <v>30.317456415676723</v>
      </c>
      <c r="H140" s="60">
        <f aca="true" t="shared" si="120" ref="H140:H153">-D140*$E$28*(1-$E$32)/$E$29/$E$33</f>
        <v>0.43827389412535817</v>
      </c>
      <c r="I140" s="60">
        <f aca="true" t="shared" si="121" ref="I140:I153">E140*$E$28*(1-$E$32)/$E$29/$E$33</f>
        <v>0.4386088850722915</v>
      </c>
      <c r="J140" s="41">
        <f t="shared" si="96"/>
        <v>2.6316533104337494</v>
      </c>
      <c r="K140" s="18">
        <f t="shared" si="97"/>
        <v>0.1228799918695245</v>
      </c>
      <c r="L140" s="18">
        <f t="shared" si="98"/>
        <v>10.28480117580126</v>
      </c>
      <c r="M140" s="15">
        <f t="shared" si="99"/>
        <v>2.333561782553577</v>
      </c>
      <c r="N140" s="18">
        <f t="shared" si="100"/>
        <v>75.4984858449962</v>
      </c>
      <c r="O140" s="18">
        <f t="shared" si="101"/>
        <v>665.8969229257772</v>
      </c>
      <c r="P140" s="11">
        <f t="shared" si="102"/>
        <v>9.221837458474287</v>
      </c>
      <c r="Q140" s="83">
        <f t="shared" si="103"/>
        <v>763.358489179472</v>
      </c>
      <c r="R140" s="113">
        <f t="shared" si="92"/>
        <v>1.9739953092736178E-05</v>
      </c>
      <c r="S140" s="62">
        <f t="shared" si="93"/>
        <v>0.015068660769344735</v>
      </c>
      <c r="T140" s="24"/>
      <c r="U140" s="54">
        <f t="shared" si="104"/>
        <v>2.8166694333203464</v>
      </c>
      <c r="V140" s="55">
        <f t="shared" si="105"/>
        <v>2.6684125088446486</v>
      </c>
      <c r="W140" s="55">
        <f t="shared" si="106"/>
        <v>2.6316533104337494</v>
      </c>
      <c r="X140" s="55">
        <f t="shared" si="107"/>
        <v>2.710931239164157</v>
      </c>
      <c r="Y140" s="56">
        <f t="shared" si="108"/>
        <v>2.8967347874522775</v>
      </c>
      <c r="Z140" s="103">
        <f t="shared" si="109"/>
        <v>673.2683496565021</v>
      </c>
      <c r="AA140" s="103">
        <f t="shared" si="110"/>
        <v>658.2071675540976</v>
      </c>
      <c r="AB140" s="103">
        <f t="shared" si="111"/>
        <v>654.3415623708422</v>
      </c>
      <c r="AC140" s="103">
        <f t="shared" si="112"/>
        <v>662.6129464299091</v>
      </c>
      <c r="AD140" s="103">
        <f t="shared" si="113"/>
        <v>681.0545886175349</v>
      </c>
      <c r="AE140" s="51">
        <f t="shared" si="114"/>
        <v>9.652252227617904</v>
      </c>
      <c r="AF140" s="52">
        <f t="shared" si="115"/>
        <v>8.755007392583245</v>
      </c>
      <c r="AG140" s="52">
        <f t="shared" si="116"/>
        <v>8.53923295164434</v>
      </c>
      <c r="AH140" s="52">
        <f t="shared" si="117"/>
        <v>9.00790608209388</v>
      </c>
      <c r="AI140" s="53">
        <f t="shared" si="118"/>
        <v>10.154788638432063</v>
      </c>
    </row>
    <row r="141" spans="1:35" ht="16.5">
      <c r="A141" s="97">
        <v>24</v>
      </c>
      <c r="B141" s="4">
        <v>0.12083971093911572</v>
      </c>
      <c r="C141" s="11">
        <v>172.05837031981866</v>
      </c>
      <c r="D141" s="5">
        <v>-2.797470268727008</v>
      </c>
      <c r="E141" s="41">
        <f t="shared" si="95"/>
        <v>2.8000789524853413</v>
      </c>
      <c r="F141" s="143">
        <f t="shared" si="94"/>
        <v>0.020139951823185953</v>
      </c>
      <c r="G141" s="58">
        <f t="shared" si="119"/>
        <v>28.67639505330311</v>
      </c>
      <c r="H141" s="60">
        <f t="shared" si="120"/>
        <v>0.4662450447878347</v>
      </c>
      <c r="I141" s="60">
        <f t="shared" si="121"/>
        <v>0.46667982541422354</v>
      </c>
      <c r="J141" s="41">
        <f t="shared" si="96"/>
        <v>2.8000789524853413</v>
      </c>
      <c r="K141" s="18">
        <f t="shared" si="97"/>
        <v>0.16967717190644413</v>
      </c>
      <c r="L141" s="18">
        <f t="shared" si="98"/>
        <v>9.580819394465534</v>
      </c>
      <c r="M141" s="15">
        <f t="shared" si="99"/>
        <v>2.640927973790926</v>
      </c>
      <c r="N141" s="18">
        <f t="shared" si="100"/>
        <v>84.36734202563353</v>
      </c>
      <c r="O141" s="18">
        <f t="shared" si="101"/>
        <v>680.8428082036711</v>
      </c>
      <c r="P141" s="11">
        <f t="shared" si="102"/>
        <v>10.15683414859275</v>
      </c>
      <c r="Q141" s="83">
        <f t="shared" si="103"/>
        <v>787.7584089180604</v>
      </c>
      <c r="R141" s="113">
        <f t="shared" si="92"/>
        <v>1.9739953092736178E-05</v>
      </c>
      <c r="S141" s="62">
        <f t="shared" si="93"/>
        <v>0.015550314040450996</v>
      </c>
      <c r="T141" s="24"/>
      <c r="U141" s="54">
        <f t="shared" si="104"/>
        <v>2.9483395015003233</v>
      </c>
      <c r="V141" s="55">
        <f t="shared" si="105"/>
        <v>2.8266504296891655</v>
      </c>
      <c r="W141" s="55">
        <f t="shared" si="106"/>
        <v>2.8000789524853413</v>
      </c>
      <c r="X141" s="55">
        <f t="shared" si="107"/>
        <v>2.8712670167672605</v>
      </c>
      <c r="Y141" s="56">
        <f t="shared" si="108"/>
        <v>3.033339591264783</v>
      </c>
      <c r="Z141" s="103">
        <f t="shared" si="109"/>
        <v>685.945850770977</v>
      </c>
      <c r="AA141" s="103">
        <f t="shared" si="110"/>
        <v>674.2521662792842</v>
      </c>
      <c r="AB141" s="103">
        <f t="shared" si="111"/>
        <v>671.6246942484855</v>
      </c>
      <c r="AC141" s="103">
        <f t="shared" si="112"/>
        <v>678.6040213362726</v>
      </c>
      <c r="AD141" s="103">
        <f t="shared" si="113"/>
        <v>693.7873083833366</v>
      </c>
      <c r="AE141" s="51">
        <f t="shared" si="114"/>
        <v>10.485374207876982</v>
      </c>
      <c r="AF141" s="52">
        <f t="shared" si="115"/>
        <v>9.714210561460316</v>
      </c>
      <c r="AG141" s="52">
        <f t="shared" si="116"/>
        <v>9.549698341497267</v>
      </c>
      <c r="AH141" s="52">
        <f t="shared" si="117"/>
        <v>9.993570275306347</v>
      </c>
      <c r="AI141" s="53">
        <f t="shared" si="118"/>
        <v>11.041317356822839</v>
      </c>
    </row>
    <row r="142" spans="1:35" ht="16.5">
      <c r="A142" s="97">
        <v>25</v>
      </c>
      <c r="B142" s="4">
        <v>0.14004875197477773</v>
      </c>
      <c r="C142" s="11">
        <v>159.30777595121364</v>
      </c>
      <c r="D142" s="5">
        <v>-2.9734757363186137</v>
      </c>
      <c r="E142" s="41">
        <f t="shared" si="95"/>
        <v>2.9767720113245515</v>
      </c>
      <c r="F142" s="143">
        <f t="shared" si="94"/>
        <v>0.023341458662462955</v>
      </c>
      <c r="G142" s="58">
        <f t="shared" si="119"/>
        <v>26.551295991868937</v>
      </c>
      <c r="H142" s="60">
        <f t="shared" si="120"/>
        <v>0.49557928938643564</v>
      </c>
      <c r="I142" s="60">
        <f t="shared" si="121"/>
        <v>0.4961286685540919</v>
      </c>
      <c r="J142" s="41">
        <f t="shared" si="96"/>
        <v>2.976772011324551</v>
      </c>
      <c r="K142" s="18">
        <f t="shared" si="97"/>
        <v>0.22790956255985106</v>
      </c>
      <c r="L142" s="18">
        <f t="shared" si="98"/>
        <v>8.736922842164356</v>
      </c>
      <c r="M142" s="15">
        <f t="shared" si="99"/>
        <v>2.9836947879173117</v>
      </c>
      <c r="N142" s="18">
        <f t="shared" si="100"/>
        <v>94.07844608475088</v>
      </c>
      <c r="O142" s="18">
        <f t="shared" si="101"/>
        <v>695.6091785188846</v>
      </c>
      <c r="P142" s="11">
        <f t="shared" si="102"/>
        <v>11.187359493126058</v>
      </c>
      <c r="Q142" s="83">
        <f t="shared" si="103"/>
        <v>812.8235112894031</v>
      </c>
      <c r="R142" s="113">
        <f t="shared" si="92"/>
        <v>1.9739953092736178E-05</v>
      </c>
      <c r="S142" s="62">
        <f t="shared" si="93"/>
        <v>0.016045097985525933</v>
      </c>
      <c r="T142" s="24"/>
      <c r="U142" s="54">
        <f t="shared" si="104"/>
        <v>3.0881935287372912</v>
      </c>
      <c r="V142" s="55">
        <f t="shared" si="105"/>
        <v>2.993645553686447</v>
      </c>
      <c r="W142" s="55">
        <f t="shared" si="106"/>
        <v>2.976772011324551</v>
      </c>
      <c r="X142" s="55">
        <f t="shared" si="107"/>
        <v>3.0388670569524145</v>
      </c>
      <c r="Y142" s="56">
        <f t="shared" si="108"/>
        <v>3.1753012216769108</v>
      </c>
      <c r="Z142" s="103">
        <f t="shared" si="109"/>
        <v>698.7068050607434</v>
      </c>
      <c r="AA142" s="103">
        <f t="shared" si="110"/>
        <v>690.158609807702</v>
      </c>
      <c r="AB142" s="103">
        <f t="shared" si="111"/>
        <v>688.5985038749398</v>
      </c>
      <c r="AC142" s="103">
        <f t="shared" si="112"/>
        <v>694.2880194354384</v>
      </c>
      <c r="AD142" s="103">
        <f t="shared" si="113"/>
        <v>706.2939544155998</v>
      </c>
      <c r="AE142" s="51">
        <f t="shared" si="114"/>
        <v>11.407636676163282</v>
      </c>
      <c r="AF142" s="52">
        <f t="shared" si="115"/>
        <v>10.779929267147985</v>
      </c>
      <c r="AG142" s="52">
        <f t="shared" si="116"/>
        <v>10.66975479051136</v>
      </c>
      <c r="AH142" s="52">
        <f t="shared" si="117"/>
        <v>11.077962021171041</v>
      </c>
      <c r="AI142" s="53">
        <f t="shared" si="118"/>
        <v>12.001514710636624</v>
      </c>
    </row>
    <row r="143" spans="1:35" ht="16.5">
      <c r="A143" s="97">
        <v>26</v>
      </c>
      <c r="B143" s="4">
        <v>0.15801513373855514</v>
      </c>
      <c r="C143" s="11">
        <v>142.17475348390215</v>
      </c>
      <c r="D143" s="5">
        <v>-3.150556107261471</v>
      </c>
      <c r="E143" s="41">
        <f t="shared" si="95"/>
        <v>3.154516217662063</v>
      </c>
      <c r="F143" s="143">
        <f t="shared" si="94"/>
        <v>0.02633585562309252</v>
      </c>
      <c r="G143" s="58">
        <f t="shared" si="119"/>
        <v>23.69579224731703</v>
      </c>
      <c r="H143" s="60">
        <f t="shared" si="120"/>
        <v>0.5250926845435786</v>
      </c>
      <c r="I143" s="60">
        <f t="shared" si="121"/>
        <v>0.5257527029436772</v>
      </c>
      <c r="J143" s="41">
        <f t="shared" si="96"/>
        <v>3.154516217662063</v>
      </c>
      <c r="K143" s="18">
        <f t="shared" si="97"/>
        <v>0.29013587195821405</v>
      </c>
      <c r="L143" s="18">
        <f t="shared" si="98"/>
        <v>7.648322993609291</v>
      </c>
      <c r="M143" s="15">
        <f t="shared" si="99"/>
        <v>3.349654654830169</v>
      </c>
      <c r="N143" s="18">
        <f t="shared" si="100"/>
        <v>104.25199370881845</v>
      </c>
      <c r="O143" s="18">
        <f t="shared" si="101"/>
        <v>709.4606606461</v>
      </c>
      <c r="P143" s="11">
        <f t="shared" si="102"/>
        <v>12.268645808457611</v>
      </c>
      <c r="Q143" s="83">
        <f t="shared" si="103"/>
        <v>837.2694136837737</v>
      </c>
      <c r="R143" s="113">
        <f t="shared" si="92"/>
        <v>1.835733716819129E-05</v>
      </c>
      <c r="S143" s="62">
        <f>Q143*K$33*(A144-A142)/2</f>
        <v>0.015370036927606866</v>
      </c>
      <c r="T143" s="24"/>
      <c r="U143" s="54">
        <f t="shared" si="104"/>
        <v>3.229827718548897</v>
      </c>
      <c r="V143" s="55">
        <f t="shared" si="105"/>
        <v>3.1626733715510107</v>
      </c>
      <c r="W143" s="55">
        <f t="shared" si="106"/>
        <v>3.154516217662063</v>
      </c>
      <c r="X143" s="55">
        <f t="shared" si="107"/>
        <v>3.205806642427481</v>
      </c>
      <c r="Y143" s="56">
        <f t="shared" si="108"/>
        <v>3.3137854243350477</v>
      </c>
      <c r="Z143" s="103">
        <f t="shared" si="109"/>
        <v>710.9038234598099</v>
      </c>
      <c r="AA143" s="103">
        <f t="shared" si="110"/>
        <v>705.2110823060723</v>
      </c>
      <c r="AB143" s="103">
        <f t="shared" si="111"/>
        <v>704.5085234009275</v>
      </c>
      <c r="AC143" s="103">
        <f t="shared" si="112"/>
        <v>708.886165991549</v>
      </c>
      <c r="AD143" s="103">
        <f t="shared" si="113"/>
        <v>717.7937080721407</v>
      </c>
      <c r="AE143" s="51">
        <f t="shared" si="114"/>
        <v>12.380860001677831</v>
      </c>
      <c r="AF143" s="52">
        <f t="shared" si="115"/>
        <v>11.91449598529197</v>
      </c>
      <c r="AG143" s="52">
        <f t="shared" si="116"/>
        <v>11.858451698314859</v>
      </c>
      <c r="AH143" s="52">
        <f t="shared" si="117"/>
        <v>12.213022527207443</v>
      </c>
      <c r="AI143" s="53">
        <f t="shared" si="118"/>
        <v>12.97639882979595</v>
      </c>
    </row>
    <row r="144" spans="1:35" ht="16.5">
      <c r="A144" s="114">
        <v>26.859917</v>
      </c>
      <c r="B144" s="105">
        <v>0.1788023528826681</v>
      </c>
      <c r="C144" s="37">
        <v>125.37108359683027</v>
      </c>
      <c r="D144" s="38">
        <v>-3.247446614903221</v>
      </c>
      <c r="E144" s="42">
        <f t="shared" si="95"/>
        <v>3.2523652620889254</v>
      </c>
      <c r="F144" s="144">
        <f t="shared" si="94"/>
        <v>0.02980039214711135</v>
      </c>
      <c r="G144" s="37">
        <f t="shared" si="119"/>
        <v>20.89518059947171</v>
      </c>
      <c r="H144" s="105">
        <f t="shared" si="120"/>
        <v>0.5412411024838701</v>
      </c>
      <c r="I144" s="105">
        <f t="shared" si="121"/>
        <v>0.5420608770148209</v>
      </c>
      <c r="J144" s="42">
        <f t="shared" si="96"/>
        <v>3.2523652620889254</v>
      </c>
      <c r="K144" s="112">
        <f t="shared" si="97"/>
        <v>0.3714929021168323</v>
      </c>
      <c r="L144" s="112">
        <f t="shared" si="98"/>
        <v>6.873511640834123</v>
      </c>
      <c r="M144" s="106">
        <f t="shared" si="99"/>
        <v>3.5588496304248842</v>
      </c>
      <c r="N144" s="18">
        <f t="shared" si="100"/>
        <v>110.02025879797264</v>
      </c>
      <c r="O144" s="112">
        <f t="shared" si="101"/>
        <v>716.3867093452197</v>
      </c>
      <c r="P144" s="37">
        <f t="shared" si="102"/>
        <v>12.857528974560841</v>
      </c>
      <c r="Q144" s="84">
        <f t="shared" si="103"/>
        <v>850.0683512911291</v>
      </c>
      <c r="R144" s="107">
        <f>K$33*(A144-A143)/2</f>
        <v>8.487360621823202E-06</v>
      </c>
      <c r="S144" s="115">
        <f>Q144*K$33*(A144-A143)/2</f>
        <v>0.0072148366506065015</v>
      </c>
      <c r="T144" s="116"/>
      <c r="U144" s="117">
        <f t="shared" si="104"/>
        <v>3.3001910855679797</v>
      </c>
      <c r="V144" s="118">
        <f t="shared" si="105"/>
        <v>3.2538749129668894</v>
      </c>
      <c r="W144" s="118">
        <f t="shared" si="106"/>
        <v>3.2523652620889254</v>
      </c>
      <c r="X144" s="118">
        <f t="shared" si="107"/>
        <v>3.295723706211554</v>
      </c>
      <c r="Y144" s="119">
        <f t="shared" si="108"/>
        <v>3.3822251252927327</v>
      </c>
      <c r="Z144" s="120">
        <f t="shared" si="109"/>
        <v>716.6951614212146</v>
      </c>
      <c r="AA144" s="120">
        <f t="shared" si="110"/>
        <v>712.9029549524181</v>
      </c>
      <c r="AB144" s="120">
        <f t="shared" si="111"/>
        <v>712.7780610242593</v>
      </c>
      <c r="AC144" s="120">
        <f t="shared" si="112"/>
        <v>716.3327208192377</v>
      </c>
      <c r="AD144" s="120">
        <f t="shared" si="113"/>
        <v>723.224648508969</v>
      </c>
      <c r="AE144" s="121">
        <f t="shared" si="114"/>
        <v>12.879028815060202</v>
      </c>
      <c r="AF144" s="122">
        <f t="shared" si="115"/>
        <v>12.550017123789074</v>
      </c>
      <c r="AG144" s="122">
        <f t="shared" si="116"/>
        <v>12.539364192765238</v>
      </c>
      <c r="AH144" s="122">
        <f t="shared" si="117"/>
        <v>12.847110404973254</v>
      </c>
      <c r="AI144" s="123">
        <f t="shared" si="118"/>
        <v>13.47212433621644</v>
      </c>
    </row>
    <row r="145" spans="1:35" ht="26.25" customHeight="1">
      <c r="A145" s="97">
        <v>34.675184</v>
      </c>
      <c r="B145" s="4">
        <v>0.29851883854053085</v>
      </c>
      <c r="C145" s="11">
        <v>99.61570018404724</v>
      </c>
      <c r="D145" s="5">
        <v>-2.59599923610552</v>
      </c>
      <c r="E145" s="41">
        <f t="shared" si="95"/>
        <v>2.6131064905250287</v>
      </c>
      <c r="F145" s="143">
        <f t="shared" si="94"/>
        <v>0.04975313975675514</v>
      </c>
      <c r="G145" s="58">
        <f t="shared" si="119"/>
        <v>16.602616697341208</v>
      </c>
      <c r="H145" s="60">
        <f t="shared" si="120"/>
        <v>0.43266653935092</v>
      </c>
      <c r="I145" s="60">
        <f t="shared" si="121"/>
        <v>0.4355177484208382</v>
      </c>
      <c r="J145" s="41">
        <f t="shared" si="96"/>
        <v>2.6131064905250287</v>
      </c>
      <c r="K145" s="18">
        <f t="shared" si="97"/>
        <v>1.0354939074303253</v>
      </c>
      <c r="L145" s="18">
        <f t="shared" si="98"/>
        <v>9.424938799679362</v>
      </c>
      <c r="M145" s="15">
        <f t="shared" si="99"/>
        <v>2.2742317500639864</v>
      </c>
      <c r="N145" s="18">
        <f t="shared" si="100"/>
        <v>74.54562570746654</v>
      </c>
      <c r="O145" s="18">
        <f t="shared" si="101"/>
        <v>655.9803451287404</v>
      </c>
      <c r="P145" s="11">
        <f t="shared" si="102"/>
        <v>8.636538229925966</v>
      </c>
      <c r="Q145" s="83">
        <f t="shared" si="103"/>
        <v>751.8971735233065</v>
      </c>
      <c r="R145" s="113">
        <f>K$33*(A146-A145)/2</f>
        <v>3.2059263018850818E-06</v>
      </c>
      <c r="S145" s="62">
        <f>Q145*K$33*(A146-A145)/2</f>
        <v>0.0024105269249114197</v>
      </c>
      <c r="T145" s="24"/>
      <c r="U145" s="54">
        <f t="shared" si="104"/>
        <v>2.6145013163929036</v>
      </c>
      <c r="V145" s="55">
        <f t="shared" si="105"/>
        <v>2.596006138523149</v>
      </c>
      <c r="W145" s="55">
        <f t="shared" si="106"/>
        <v>2.6131064905250287</v>
      </c>
      <c r="X145" s="55">
        <f t="shared" si="107"/>
        <v>2.665117279247333</v>
      </c>
      <c r="Y145" s="56">
        <f t="shared" si="108"/>
        <v>2.7500584748702885</v>
      </c>
      <c r="Z145" s="103">
        <f t="shared" si="109"/>
        <v>652.5197732819825</v>
      </c>
      <c r="AA145" s="103">
        <f t="shared" si="110"/>
        <v>650.5423631943637</v>
      </c>
      <c r="AB145" s="103">
        <f t="shared" si="111"/>
        <v>652.3711149121175</v>
      </c>
      <c r="AC145" s="103">
        <f t="shared" si="112"/>
        <v>657.8627895819734</v>
      </c>
      <c r="AD145" s="103">
        <f t="shared" si="113"/>
        <v>666.6056846732652</v>
      </c>
      <c r="AE145" s="51">
        <f t="shared" si="114"/>
        <v>8.439461389741982</v>
      </c>
      <c r="AF145" s="52">
        <f t="shared" si="115"/>
        <v>8.33252525786711</v>
      </c>
      <c r="AG145" s="52">
        <f t="shared" si="116"/>
        <v>8.431373266706034</v>
      </c>
      <c r="AH145" s="52">
        <f t="shared" si="117"/>
        <v>8.735556096240808</v>
      </c>
      <c r="AI145" s="53">
        <f t="shared" si="118"/>
        <v>9.2437751390739</v>
      </c>
    </row>
    <row r="146" spans="1:35" ht="16.5">
      <c r="A146" s="97">
        <v>35</v>
      </c>
      <c r="B146" s="4">
        <v>0.30007010239116205</v>
      </c>
      <c r="C146" s="11">
        <v>102.60201714501216</v>
      </c>
      <c r="D146" s="5">
        <v>-2.645047515651541</v>
      </c>
      <c r="E146" s="41">
        <f t="shared" si="95"/>
        <v>2.662013979377913</v>
      </c>
      <c r="F146" s="143">
        <f t="shared" si="94"/>
        <v>0.050011683731860344</v>
      </c>
      <c r="G146" s="58">
        <f t="shared" si="119"/>
        <v>17.10033619083536</v>
      </c>
      <c r="H146" s="60">
        <f t="shared" si="120"/>
        <v>0.44084125260859014</v>
      </c>
      <c r="I146" s="60">
        <f t="shared" si="121"/>
        <v>0.44366899656298553</v>
      </c>
      <c r="J146" s="41">
        <f t="shared" si="96"/>
        <v>2.662013979377913</v>
      </c>
      <c r="K146" s="18">
        <f t="shared" si="97"/>
        <v>1.0462838323466126</v>
      </c>
      <c r="L146" s="18">
        <f t="shared" si="98"/>
        <v>9.666907087653897</v>
      </c>
      <c r="M146" s="15">
        <f t="shared" si="99"/>
        <v>2.3609813358466716</v>
      </c>
      <c r="N146" s="18">
        <f t="shared" si="100"/>
        <v>77.0685750164635</v>
      </c>
      <c r="O146" s="18">
        <f t="shared" si="101"/>
        <v>661.2275170129757</v>
      </c>
      <c r="P146" s="11">
        <f t="shared" si="102"/>
        <v>8.934467009103647</v>
      </c>
      <c r="Q146" s="83">
        <f t="shared" si="103"/>
        <v>760.30473129439</v>
      </c>
      <c r="R146" s="113">
        <f aca="true" t="shared" si="122" ref="R146:R152">K$33*(A147-A145)/2</f>
        <v>1.3075902848253171E-05</v>
      </c>
      <c r="S146" s="62">
        <f>Q146*K$33*(A147-A145)/2</f>
        <v>0.009941670801472676</v>
      </c>
      <c r="T146" s="24"/>
      <c r="U146" s="54">
        <f t="shared" si="104"/>
        <v>2.665208176242868</v>
      </c>
      <c r="V146" s="55">
        <f t="shared" si="105"/>
        <v>2.6450822927076043</v>
      </c>
      <c r="W146" s="55">
        <f t="shared" si="106"/>
        <v>2.662013979377913</v>
      </c>
      <c r="X146" s="55">
        <f t="shared" si="107"/>
        <v>2.715310092114008</v>
      </c>
      <c r="Y146" s="56">
        <f t="shared" si="108"/>
        <v>2.802897027183404</v>
      </c>
      <c r="Z146" s="103">
        <f t="shared" si="109"/>
        <v>657.8722947124315</v>
      </c>
      <c r="AA146" s="103">
        <f t="shared" si="110"/>
        <v>655.7598709822279</v>
      </c>
      <c r="AB146" s="103">
        <f t="shared" si="111"/>
        <v>657.538083592285</v>
      </c>
      <c r="AC146" s="103">
        <f t="shared" si="112"/>
        <v>663.062712686872</v>
      </c>
      <c r="AD146" s="103">
        <f t="shared" si="113"/>
        <v>671.9046230910616</v>
      </c>
      <c r="AE146" s="51">
        <f t="shared" si="114"/>
        <v>8.736092362419269</v>
      </c>
      <c r="AF146" s="52">
        <f t="shared" si="115"/>
        <v>8.617752108417774</v>
      </c>
      <c r="AG146" s="52">
        <f t="shared" si="116"/>
        <v>8.717257269679049</v>
      </c>
      <c r="AH146" s="52">
        <f t="shared" si="117"/>
        <v>9.034153245924616</v>
      </c>
      <c r="AI146" s="53">
        <f t="shared" si="118"/>
        <v>9.567080059077536</v>
      </c>
    </row>
    <row r="147" spans="1:35" ht="16.5">
      <c r="A147" s="97">
        <v>36</v>
      </c>
      <c r="B147" s="4">
        <v>0.308070324267387</v>
      </c>
      <c r="C147" s="11">
        <v>112.29085869096748</v>
      </c>
      <c r="D147" s="5">
        <v>-2.8086803817797765</v>
      </c>
      <c r="E147" s="41">
        <f t="shared" si="95"/>
        <v>2.8255252275796097</v>
      </c>
      <c r="F147" s="143">
        <f t="shared" si="94"/>
        <v>0.0513450540445645</v>
      </c>
      <c r="G147" s="58">
        <f t="shared" si="119"/>
        <v>18.715143115161247</v>
      </c>
      <c r="H147" s="60">
        <f t="shared" si="120"/>
        <v>0.4681133969632961</v>
      </c>
      <c r="I147" s="60">
        <f t="shared" si="121"/>
        <v>0.47092087126326826</v>
      </c>
      <c r="J147" s="41">
        <f t="shared" si="96"/>
        <v>2.8255252275796097</v>
      </c>
      <c r="K147" s="18">
        <f t="shared" si="97"/>
        <v>1.102817865306369</v>
      </c>
      <c r="L147" s="18">
        <f t="shared" si="98"/>
        <v>10.623907029722025</v>
      </c>
      <c r="M147" s="15">
        <f t="shared" si="99"/>
        <v>2.6621360050182394</v>
      </c>
      <c r="N147" s="18">
        <f t="shared" si="100"/>
        <v>85.74056075172221</v>
      </c>
      <c r="O147" s="18">
        <f t="shared" si="101"/>
        <v>678.0472130846371</v>
      </c>
      <c r="P147" s="11">
        <f t="shared" si="102"/>
        <v>9.965747660056412</v>
      </c>
      <c r="Q147" s="83">
        <f t="shared" si="103"/>
        <v>788.1423823964624</v>
      </c>
      <c r="R147" s="113">
        <f t="shared" si="122"/>
        <v>1.9739953092736178E-05</v>
      </c>
      <c r="S147" s="62">
        <f>Q147*K$33</f>
        <v>0.015557893658903506</v>
      </c>
      <c r="T147" s="24"/>
      <c r="U147" s="54">
        <f t="shared" si="104"/>
        <v>2.8340599078532684</v>
      </c>
      <c r="V147" s="55">
        <f t="shared" si="105"/>
        <v>2.8089007005605233</v>
      </c>
      <c r="W147" s="55">
        <f t="shared" si="106"/>
        <v>2.8255252275796097</v>
      </c>
      <c r="X147" s="55">
        <f t="shared" si="107"/>
        <v>2.8832108073360665</v>
      </c>
      <c r="Y147" s="56">
        <f t="shared" si="108"/>
        <v>2.9795735247114585</v>
      </c>
      <c r="Z147" s="103">
        <f t="shared" si="109"/>
        <v>674.9800752034893</v>
      </c>
      <c r="AA147" s="103">
        <f t="shared" si="110"/>
        <v>672.4999834021271</v>
      </c>
      <c r="AB147" s="103">
        <f t="shared" si="111"/>
        <v>674.1414447061312</v>
      </c>
      <c r="AC147" s="103">
        <f t="shared" si="112"/>
        <v>679.7563059878124</v>
      </c>
      <c r="AD147" s="103">
        <f t="shared" si="113"/>
        <v>688.8582561236253</v>
      </c>
      <c r="AE147" s="51">
        <f t="shared" si="114"/>
        <v>9.760332625552993</v>
      </c>
      <c r="AF147" s="52">
        <f t="shared" si="115"/>
        <v>9.604162464118037</v>
      </c>
      <c r="AG147" s="52">
        <f t="shared" si="116"/>
        <v>9.707215920016434</v>
      </c>
      <c r="AH147" s="52">
        <f t="shared" si="117"/>
        <v>10.069019020770956</v>
      </c>
      <c r="AI147" s="53">
        <f t="shared" si="118"/>
        <v>10.68800826982364</v>
      </c>
    </row>
    <row r="148" spans="1:35" ht="16.5">
      <c r="A148" s="97">
        <v>37</v>
      </c>
      <c r="B148" s="4">
        <v>0.31808362737256246</v>
      </c>
      <c r="C148" s="11">
        <v>117.22272398190874</v>
      </c>
      <c r="D148" s="5">
        <v>-3.044218600350763</v>
      </c>
      <c r="E148" s="41">
        <f t="shared" si="95"/>
        <v>3.0607914141156445</v>
      </c>
      <c r="F148" s="143">
        <f t="shared" si="94"/>
        <v>0.053013937895427084</v>
      </c>
      <c r="G148" s="58">
        <f t="shared" si="119"/>
        <v>19.537120663651457</v>
      </c>
      <c r="H148" s="60">
        <f t="shared" si="120"/>
        <v>0.5073697667251272</v>
      </c>
      <c r="I148" s="60">
        <f t="shared" si="121"/>
        <v>0.5101319023526074</v>
      </c>
      <c r="J148" s="41">
        <f t="shared" si="96"/>
        <v>3.0607914141156445</v>
      </c>
      <c r="K148" s="18">
        <f t="shared" si="97"/>
        <v>1.1756733999932767</v>
      </c>
      <c r="L148" s="18">
        <f t="shared" si="98"/>
        <v>11.411618489927466</v>
      </c>
      <c r="M148" s="15">
        <f t="shared" si="99"/>
        <v>3.127355614307009</v>
      </c>
      <c r="N148" s="18">
        <f t="shared" si="100"/>
        <v>98.83782945703513</v>
      </c>
      <c r="O148" s="18">
        <f t="shared" si="101"/>
        <v>699.8443085842035</v>
      </c>
      <c r="P148" s="11">
        <f t="shared" si="102"/>
        <v>11.503455361458057</v>
      </c>
      <c r="Q148" s="83">
        <f t="shared" si="103"/>
        <v>825.9002409069244</v>
      </c>
      <c r="R148" s="113">
        <f t="shared" si="122"/>
        <v>1.9739953092736178E-05</v>
      </c>
      <c r="S148" s="62">
        <f>Q148*K$33</f>
        <v>0.016303232014782197</v>
      </c>
      <c r="T148" s="24"/>
      <c r="U148" s="54">
        <f t="shared" si="104"/>
        <v>3.0701993922593016</v>
      </c>
      <c r="V148" s="55">
        <f t="shared" si="105"/>
        <v>3.0444845818783093</v>
      </c>
      <c r="W148" s="55">
        <f t="shared" si="106"/>
        <v>3.0607914141156445</v>
      </c>
      <c r="X148" s="55">
        <f t="shared" si="107"/>
        <v>3.1184607489140053</v>
      </c>
      <c r="Y148" s="56">
        <f t="shared" si="108"/>
        <v>3.2152677111983223</v>
      </c>
      <c r="Z148" s="103">
        <f t="shared" si="109"/>
        <v>697.105145303848</v>
      </c>
      <c r="AA148" s="103">
        <f t="shared" si="110"/>
        <v>694.7957410528298</v>
      </c>
      <c r="AB148" s="103">
        <f t="shared" si="111"/>
        <v>696.2630354236068</v>
      </c>
      <c r="AC148" s="103">
        <f t="shared" si="112"/>
        <v>701.3742972331046</v>
      </c>
      <c r="AD148" s="103">
        <f t="shared" si="113"/>
        <v>709.6833239076285</v>
      </c>
      <c r="AE148" s="51">
        <f t="shared" si="114"/>
        <v>11.286817781496756</v>
      </c>
      <c r="AF148" s="52">
        <f t="shared" si="115"/>
        <v>11.115265330314635</v>
      </c>
      <c r="AG148" s="52">
        <f t="shared" si="116"/>
        <v>11.223902958718105</v>
      </c>
      <c r="AH148" s="52">
        <f t="shared" si="117"/>
        <v>11.612298368089302</v>
      </c>
      <c r="AI148" s="53">
        <f t="shared" si="118"/>
        <v>12.27899236867148</v>
      </c>
    </row>
    <row r="149" spans="1:35" ht="16.5">
      <c r="A149" s="97">
        <v>38</v>
      </c>
      <c r="B149" s="4">
        <v>0.32961318487580193</v>
      </c>
      <c r="C149" s="11">
        <v>117.48736335323522</v>
      </c>
      <c r="D149" s="5">
        <v>-3.2771344921917653</v>
      </c>
      <c r="E149" s="41">
        <f t="shared" si="95"/>
        <v>3.2936689772284264</v>
      </c>
      <c r="F149" s="143">
        <f t="shared" si="94"/>
        <v>0.05493553081263366</v>
      </c>
      <c r="G149" s="58">
        <f t="shared" si="119"/>
        <v>19.581227225539205</v>
      </c>
      <c r="H149" s="60">
        <f t="shared" si="120"/>
        <v>0.5461890820319609</v>
      </c>
      <c r="I149" s="60">
        <f t="shared" si="121"/>
        <v>0.5489448295380711</v>
      </c>
      <c r="J149" s="41">
        <f t="shared" si="96"/>
        <v>3.2936689772284264</v>
      </c>
      <c r="K149" s="18">
        <f t="shared" si="97"/>
        <v>1.2624471688836418</v>
      </c>
      <c r="L149" s="18">
        <f t="shared" si="98"/>
        <v>11.980404601881425</v>
      </c>
      <c r="M149" s="15">
        <f t="shared" si="99"/>
        <v>3.624216453499379</v>
      </c>
      <c r="N149" s="18">
        <f t="shared" si="100"/>
        <v>112.49008155948766</v>
      </c>
      <c r="O149" s="18">
        <f t="shared" si="101"/>
        <v>719.1988561396213</v>
      </c>
      <c r="P149" s="11">
        <f t="shared" si="102"/>
        <v>13.111401477967494</v>
      </c>
      <c r="Q149" s="83">
        <f t="shared" si="103"/>
        <v>861.6674074013409</v>
      </c>
      <c r="R149" s="113">
        <f t="shared" si="122"/>
        <v>1.9739953092736178E-05</v>
      </c>
      <c r="S149" s="62">
        <f>Q149*K$33</f>
        <v>0.017009274203642063</v>
      </c>
      <c r="T149" s="24"/>
      <c r="U149" s="54">
        <f t="shared" si="104"/>
        <v>3.300100783103586</v>
      </c>
      <c r="V149" s="55">
        <f t="shared" si="105"/>
        <v>3.2772674653532907</v>
      </c>
      <c r="W149" s="55">
        <f t="shared" si="106"/>
        <v>3.2936689772284264</v>
      </c>
      <c r="X149" s="55">
        <f t="shared" si="107"/>
        <v>3.3487288715156094</v>
      </c>
      <c r="Y149" s="56">
        <f t="shared" si="108"/>
        <v>3.440591694688423</v>
      </c>
      <c r="Z149" s="103">
        <f t="shared" si="109"/>
        <v>716.6878421749883</v>
      </c>
      <c r="AA149" s="103">
        <f t="shared" si="110"/>
        <v>714.8278208835803</v>
      </c>
      <c r="AB149" s="103">
        <f t="shared" si="111"/>
        <v>716.1657810992177</v>
      </c>
      <c r="AC149" s="103">
        <f t="shared" si="112"/>
        <v>720.5873333435279</v>
      </c>
      <c r="AD149" s="103">
        <f t="shared" si="113"/>
        <v>727.7255031967919</v>
      </c>
      <c r="AE149" s="51">
        <f t="shared" si="114"/>
        <v>12.87838323562827</v>
      </c>
      <c r="AF149" s="52">
        <f t="shared" si="115"/>
        <v>12.715660979931176</v>
      </c>
      <c r="AG149" s="52">
        <f t="shared" si="116"/>
        <v>12.8324430171995</v>
      </c>
      <c r="AH149" s="52">
        <f t="shared" si="117"/>
        <v>13.22835128311921</v>
      </c>
      <c r="AI149" s="53">
        <f t="shared" si="118"/>
        <v>13.90216887395931</v>
      </c>
    </row>
    <row r="150" spans="1:35" ht="16.5">
      <c r="A150" s="97">
        <v>39</v>
      </c>
      <c r="B150" s="4">
        <v>0.34668840356024333</v>
      </c>
      <c r="C150" s="11">
        <v>113.34459376401105</v>
      </c>
      <c r="D150" s="5">
        <v>-3.5029574480190733</v>
      </c>
      <c r="E150" s="41">
        <f t="shared" si="95"/>
        <v>3.5200715520846235</v>
      </c>
      <c r="F150" s="143">
        <f t="shared" si="94"/>
        <v>0.05778140059337389</v>
      </c>
      <c r="G150" s="58">
        <f t="shared" si="119"/>
        <v>18.890765627335178</v>
      </c>
      <c r="H150" s="60">
        <f t="shared" si="120"/>
        <v>0.5838262413365123</v>
      </c>
      <c r="I150" s="60">
        <f t="shared" si="121"/>
        <v>0.5866785920141039</v>
      </c>
      <c r="J150" s="41">
        <f t="shared" si="96"/>
        <v>3.5200715520846235</v>
      </c>
      <c r="K150" s="18">
        <f t="shared" si="97"/>
        <v>1.396634261541649</v>
      </c>
      <c r="L150" s="18">
        <f t="shared" si="98"/>
        <v>12.557702356771557</v>
      </c>
      <c r="M150" s="15">
        <f t="shared" si="99"/>
        <v>4.1409055160937465</v>
      </c>
      <c r="N150" s="18">
        <f t="shared" si="100"/>
        <v>126.38736718287349</v>
      </c>
      <c r="O150" s="18">
        <f t="shared" si="101"/>
        <v>736.0461803684095</v>
      </c>
      <c r="P150" s="11">
        <f t="shared" si="102"/>
        <v>14.756723603953228</v>
      </c>
      <c r="Q150" s="83">
        <f t="shared" si="103"/>
        <v>895.2855132896432</v>
      </c>
      <c r="R150" s="113">
        <f t="shared" si="122"/>
        <v>1.9739953092736178E-05</v>
      </c>
      <c r="S150" s="62">
        <f>Q150*K$33</f>
        <v>0.01767289403694379</v>
      </c>
      <c r="T150" s="24"/>
      <c r="U150" s="54">
        <f t="shared" si="104"/>
        <v>3.5200289033308496</v>
      </c>
      <c r="V150" s="55">
        <f t="shared" si="105"/>
        <v>3.5029574547186892</v>
      </c>
      <c r="W150" s="55">
        <f t="shared" si="106"/>
        <v>3.5200715520846235</v>
      </c>
      <c r="X150" s="55">
        <f t="shared" si="107"/>
        <v>3.570879707713944</v>
      </c>
      <c r="Y150" s="56">
        <f t="shared" si="108"/>
        <v>3.653976654970931</v>
      </c>
      <c r="Z150" s="103">
        <f t="shared" si="109"/>
        <v>733.6589776120588</v>
      </c>
      <c r="AA150" s="103">
        <f t="shared" si="110"/>
        <v>732.4024760004452</v>
      </c>
      <c r="AB150" s="103">
        <f t="shared" si="111"/>
        <v>733.6621039223512</v>
      </c>
      <c r="AC150" s="103">
        <f t="shared" si="112"/>
        <v>737.341493319451</v>
      </c>
      <c r="AD150" s="103">
        <f t="shared" si="113"/>
        <v>743.1658509877419</v>
      </c>
      <c r="AE150" s="51">
        <f t="shared" si="114"/>
        <v>14.498230933550934</v>
      </c>
      <c r="AF150" s="52">
        <f t="shared" si="115"/>
        <v>14.369086848546786</v>
      </c>
      <c r="AG150" s="52">
        <f t="shared" si="116"/>
        <v>14.498554285871416</v>
      </c>
      <c r="AH150" s="52">
        <f t="shared" si="117"/>
        <v>14.886310902105675</v>
      </c>
      <c r="AI150" s="53">
        <f t="shared" si="118"/>
        <v>15.531435049691323</v>
      </c>
    </row>
    <row r="151" spans="1:35" ht="16.5">
      <c r="A151" s="97">
        <v>40</v>
      </c>
      <c r="B151" s="4">
        <v>0.3614320987577031</v>
      </c>
      <c r="C151" s="11">
        <v>104.86769208164397</v>
      </c>
      <c r="D151" s="5">
        <v>-3.738026888900708</v>
      </c>
      <c r="E151" s="41">
        <f t="shared" si="95"/>
        <v>3.755459783323089</v>
      </c>
      <c r="F151" s="143">
        <f t="shared" si="94"/>
        <v>0.06023868312628385</v>
      </c>
      <c r="G151" s="58">
        <f t="shared" si="119"/>
        <v>17.477948680273997</v>
      </c>
      <c r="H151" s="60">
        <f t="shared" si="120"/>
        <v>0.6230044814834512</v>
      </c>
      <c r="I151" s="60">
        <f t="shared" si="121"/>
        <v>0.6259099638871815</v>
      </c>
      <c r="J151" s="41">
        <f t="shared" si="96"/>
        <v>3.7554597833230887</v>
      </c>
      <c r="K151" s="18">
        <f t="shared" si="97"/>
        <v>1.5179501195814264</v>
      </c>
      <c r="L151" s="18">
        <f t="shared" si="98"/>
        <v>12.796633830611809</v>
      </c>
      <c r="M151" s="15">
        <f t="shared" si="99"/>
        <v>4.715312061472833</v>
      </c>
      <c r="N151" s="18">
        <f t="shared" si="100"/>
        <v>141.45844529813135</v>
      </c>
      <c r="O151" s="18">
        <f t="shared" si="101"/>
        <v>751.658432328463</v>
      </c>
      <c r="P151" s="11">
        <f t="shared" si="102"/>
        <v>16.55758733921673</v>
      </c>
      <c r="Q151" s="83">
        <f t="shared" si="103"/>
        <v>928.7043609774772</v>
      </c>
      <c r="R151" s="113">
        <f t="shared" si="122"/>
        <v>1.9739953092736178E-05</v>
      </c>
      <c r="S151" s="62">
        <f>Q151*K$33</f>
        <v>0.018332580522714928</v>
      </c>
      <c r="T151" s="24"/>
      <c r="U151" s="54">
        <f t="shared" si="104"/>
        <v>3.748475670627787</v>
      </c>
      <c r="V151" s="55">
        <f t="shared" si="105"/>
        <v>3.7382503375877305</v>
      </c>
      <c r="W151" s="55">
        <f t="shared" si="106"/>
        <v>3.7554597833230887</v>
      </c>
      <c r="X151" s="55">
        <f t="shared" si="107"/>
        <v>3.799731259751855</v>
      </c>
      <c r="Y151" s="56">
        <f t="shared" si="108"/>
        <v>3.870136169827843</v>
      </c>
      <c r="Z151" s="103">
        <f t="shared" si="109"/>
        <v>749.4994397556019</v>
      </c>
      <c r="AA151" s="103">
        <f t="shared" si="110"/>
        <v>748.828940528918</v>
      </c>
      <c r="AB151" s="103">
        <f t="shared" si="111"/>
        <v>749.9553404496673</v>
      </c>
      <c r="AC151" s="103">
        <f t="shared" si="112"/>
        <v>752.8063242136064</v>
      </c>
      <c r="AD151" s="103">
        <f t="shared" si="113"/>
        <v>757.2021166945219</v>
      </c>
      <c r="AE151" s="51">
        <f t="shared" si="114"/>
        <v>16.281589699002698</v>
      </c>
      <c r="AF151" s="52">
        <f t="shared" si="115"/>
        <v>16.199570934789598</v>
      </c>
      <c r="AG151" s="52">
        <f t="shared" si="116"/>
        <v>16.337728444257188</v>
      </c>
      <c r="AH151" s="52">
        <f t="shared" si="117"/>
        <v>16.695817759664713</v>
      </c>
      <c r="AI151" s="53">
        <f t="shared" si="118"/>
        <v>17.273229858369447</v>
      </c>
    </row>
    <row r="152" spans="1:35" ht="16.5">
      <c r="A152" s="97">
        <v>41</v>
      </c>
      <c r="B152" s="4">
        <v>0.37840688067308115</v>
      </c>
      <c r="C152" s="11">
        <v>92.11191254384362</v>
      </c>
      <c r="D152" s="5">
        <v>-3.9803454353556824</v>
      </c>
      <c r="E152" s="41">
        <f t="shared" si="95"/>
        <v>3.9982923294948742</v>
      </c>
      <c r="F152" s="143">
        <f t="shared" si="94"/>
        <v>0.06306781344551353</v>
      </c>
      <c r="G152" s="58">
        <f t="shared" si="119"/>
        <v>15.351985423973934</v>
      </c>
      <c r="H152" s="60">
        <f t="shared" si="120"/>
        <v>0.6633909058926137</v>
      </c>
      <c r="I152" s="60">
        <f t="shared" si="121"/>
        <v>0.6663820549158124</v>
      </c>
      <c r="J152" s="41">
        <f t="shared" si="96"/>
        <v>3.9982923294948747</v>
      </c>
      <c r="K152" s="18">
        <f t="shared" si="97"/>
        <v>1.6638804191030014</v>
      </c>
      <c r="L152" s="18">
        <f t="shared" si="98"/>
        <v>13.001445715455898</v>
      </c>
      <c r="M152" s="15">
        <f t="shared" si="99"/>
        <v>5.346469895958093</v>
      </c>
      <c r="N152" s="18">
        <f t="shared" si="100"/>
        <v>157.6398166873134</v>
      </c>
      <c r="O152" s="18">
        <f t="shared" si="101"/>
        <v>765.8490440461319</v>
      </c>
      <c r="P152" s="11">
        <f t="shared" si="102"/>
        <v>18.51813691851725</v>
      </c>
      <c r="Q152" s="83">
        <f t="shared" si="103"/>
        <v>962.0187936824796</v>
      </c>
      <c r="R152" s="113">
        <f t="shared" si="122"/>
        <v>1.8595322042676323E-05</v>
      </c>
      <c r="S152" s="62">
        <f>Q152*K$33*(A153-A151)/2</f>
        <v>0.0178890492796327</v>
      </c>
      <c r="T152" s="24"/>
      <c r="U152" s="54">
        <f t="shared" si="104"/>
        <v>3.984629770301268</v>
      </c>
      <c r="V152" s="55">
        <f t="shared" si="105"/>
        <v>3.9815232779403895</v>
      </c>
      <c r="W152" s="55">
        <f t="shared" si="106"/>
        <v>3.9982923294948747</v>
      </c>
      <c r="X152" s="55">
        <f t="shared" si="107"/>
        <v>4.034689111235242</v>
      </c>
      <c r="Y152" s="56">
        <f t="shared" si="108"/>
        <v>4.090189681353325</v>
      </c>
      <c r="Z152" s="103">
        <f t="shared" si="109"/>
        <v>763.9900657379332</v>
      </c>
      <c r="AA152" s="103">
        <f t="shared" si="110"/>
        <v>763.8117656583998</v>
      </c>
      <c r="AB152" s="103">
        <f t="shared" si="111"/>
        <v>764.7703610724067</v>
      </c>
      <c r="AC152" s="103">
        <f t="shared" si="112"/>
        <v>766.8182222849224</v>
      </c>
      <c r="AD152" s="103">
        <f t="shared" si="113"/>
        <v>769.8548054769976</v>
      </c>
      <c r="AE152" s="51">
        <f t="shared" si="114"/>
        <v>18.233053023067857</v>
      </c>
      <c r="AF152" s="52">
        <f t="shared" si="115"/>
        <v>18.20667025485393</v>
      </c>
      <c r="AG152" s="52">
        <f t="shared" si="116"/>
        <v>18.349311577126308</v>
      </c>
      <c r="AH152" s="52">
        <f t="shared" si="117"/>
        <v>18.6608144606447</v>
      </c>
      <c r="AI152" s="53">
        <f t="shared" si="118"/>
        <v>19.140835276893462</v>
      </c>
    </row>
    <row r="153" spans="1:35" ht="16.5">
      <c r="A153" s="114">
        <v>41.8840289999999</v>
      </c>
      <c r="B153" s="105">
        <v>0.39775411535406313</v>
      </c>
      <c r="C153" s="37">
        <v>75.17589265268103</v>
      </c>
      <c r="D153" s="38">
        <v>-4.1237543798269485</v>
      </c>
      <c r="E153" s="42">
        <f t="shared" si="95"/>
        <v>4.1428925307595215</v>
      </c>
      <c r="F153" s="144">
        <f t="shared" si="94"/>
        <v>0.06629235255901052</v>
      </c>
      <c r="G153" s="37">
        <f t="shared" si="119"/>
        <v>12.529315442113505</v>
      </c>
      <c r="H153" s="105">
        <f t="shared" si="120"/>
        <v>0.6872923966378248</v>
      </c>
      <c r="I153" s="105">
        <f t="shared" si="121"/>
        <v>0.6904820884599202</v>
      </c>
      <c r="J153" s="42">
        <f t="shared" si="96"/>
        <v>4.1428925307595215</v>
      </c>
      <c r="K153" s="112">
        <f t="shared" si="97"/>
        <v>1.8383721198899863</v>
      </c>
      <c r="L153" s="112">
        <f t="shared" si="98"/>
        <v>13.295521540063119</v>
      </c>
      <c r="M153" s="106">
        <f t="shared" si="99"/>
        <v>5.738669019121588</v>
      </c>
      <c r="N153" s="112">
        <f t="shared" si="100"/>
        <v>167.56861596972072</v>
      </c>
      <c r="O153" s="112">
        <f t="shared" si="101"/>
        <v>773.2766124354343</v>
      </c>
      <c r="P153" s="37">
        <f t="shared" si="102"/>
        <v>19.71443179979905</v>
      </c>
      <c r="Q153" s="84">
        <f t="shared" si="103"/>
        <v>981.4322228840288</v>
      </c>
      <c r="R153" s="107">
        <f>K$33*(A153-A152)/2</f>
        <v>8.725345496308236E-06</v>
      </c>
      <c r="S153" s="115">
        <f>Q153*K$33*(A153-A152)/2</f>
        <v>0.00856333522587294</v>
      </c>
      <c r="T153" s="116"/>
      <c r="U153" s="117">
        <f t="shared" si="104"/>
        <v>4.1242180497491105</v>
      </c>
      <c r="V153" s="118">
        <f t="shared" si="105"/>
        <v>4.127173312707838</v>
      </c>
      <c r="W153" s="118">
        <f t="shared" si="106"/>
        <v>4.1428925307595215</v>
      </c>
      <c r="X153" s="118">
        <f t="shared" si="107"/>
        <v>4.171231404125414</v>
      </c>
      <c r="Y153" s="119">
        <f t="shared" si="108"/>
        <v>4.211935216636755</v>
      </c>
      <c r="Z153" s="120">
        <f t="shared" si="109"/>
        <v>771.6652331529654</v>
      </c>
      <c r="AA153" s="120">
        <f t="shared" si="110"/>
        <v>771.8206237298978</v>
      </c>
      <c r="AB153" s="120">
        <f t="shared" si="111"/>
        <v>772.6422183065474</v>
      </c>
      <c r="AC153" s="120">
        <f t="shared" si="112"/>
        <v>774.1024189019862</v>
      </c>
      <c r="AD153" s="120">
        <f t="shared" si="113"/>
        <v>776.1525680857748</v>
      </c>
      <c r="AE153" s="121">
        <f t="shared" si="114"/>
        <v>19.438141523937094</v>
      </c>
      <c r="AF153" s="122">
        <f t="shared" si="115"/>
        <v>19.464069213906853</v>
      </c>
      <c r="AG153" s="122">
        <f t="shared" si="116"/>
        <v>19.602268913205087</v>
      </c>
      <c r="AH153" s="122">
        <f t="shared" si="117"/>
        <v>19.85264598246914</v>
      </c>
      <c r="AI153" s="123">
        <f t="shared" si="118"/>
        <v>20.215033365477083</v>
      </c>
    </row>
    <row r="154" spans="2:19" ht="7.5" customHeight="1">
      <c r="B154" s="4"/>
      <c r="E154" s="27"/>
      <c r="G154" s="27"/>
      <c r="H154" s="27"/>
      <c r="I154" s="27"/>
      <c r="J154" s="27"/>
      <c r="L154" s="27"/>
      <c r="M154" s="27"/>
      <c r="N154" s="18"/>
      <c r="O154" s="27"/>
      <c r="P154" s="27"/>
      <c r="S154" s="2"/>
    </row>
    <row r="155" spans="2:19" ht="16.5">
      <c r="B155" s="4"/>
      <c r="E155" s="27"/>
      <c r="G155" s="27"/>
      <c r="H155" s="27"/>
      <c r="I155" s="27"/>
      <c r="J155" s="66" t="s">
        <v>135</v>
      </c>
      <c r="K155" s="18">
        <f aca="true" t="shared" si="123" ref="K155:Q155">AVERAGE(K42:K153)</f>
        <v>54.440016961535854</v>
      </c>
      <c r="L155" s="18">
        <f t="shared" si="123"/>
        <v>361.5977726937209</v>
      </c>
      <c r="M155" s="18">
        <f t="shared" si="123"/>
        <v>3.672878230049502</v>
      </c>
      <c r="N155" s="18">
        <f t="shared" si="123"/>
        <v>149.01074944335275</v>
      </c>
      <c r="O155" s="18">
        <f t="shared" si="123"/>
        <v>710.3474241152855</v>
      </c>
      <c r="P155" s="18">
        <f t="shared" si="123"/>
        <v>18.823890382649402</v>
      </c>
      <c r="Q155" s="18">
        <f t="shared" si="123"/>
        <v>1297.8927318265946</v>
      </c>
      <c r="S155" s="24"/>
    </row>
    <row r="156" spans="2:19" ht="16.5">
      <c r="B156" s="4"/>
      <c r="E156" s="27"/>
      <c r="G156" s="27"/>
      <c r="H156" s="27"/>
      <c r="I156" s="27"/>
      <c r="J156" s="10" t="s">
        <v>139</v>
      </c>
      <c r="K156" s="25">
        <f aca="true" t="shared" si="124" ref="K156:Q156">K155/$Q$155</f>
        <v>0.04194492782536772</v>
      </c>
      <c r="L156" s="25">
        <f t="shared" si="124"/>
        <v>0.2786037426874444</v>
      </c>
      <c r="M156" s="25">
        <f t="shared" si="124"/>
        <v>0.002829878109326078</v>
      </c>
      <c r="N156" s="25">
        <f t="shared" si="124"/>
        <v>0.1148097572236512</v>
      </c>
      <c r="O156" s="25">
        <f t="shared" si="124"/>
        <v>0.5473082687777866</v>
      </c>
      <c r="P156" s="25">
        <f t="shared" si="124"/>
        <v>0.01450342537642346</v>
      </c>
      <c r="Q156" s="25">
        <f t="shared" si="124"/>
        <v>1</v>
      </c>
      <c r="R156" s="25"/>
      <c r="S156" s="2"/>
    </row>
    <row r="157" spans="2:19" ht="7.5" customHeight="1">
      <c r="B157" s="4"/>
      <c r="E157" s="27"/>
      <c r="G157" s="27"/>
      <c r="H157" s="28"/>
      <c r="I157" s="28"/>
      <c r="J157" s="27"/>
      <c r="L157" s="27"/>
      <c r="M157" s="27"/>
      <c r="N157" s="27"/>
      <c r="O157" s="27"/>
      <c r="P157" s="27"/>
      <c r="S157"/>
    </row>
    <row r="158" spans="2:30" ht="16.5">
      <c r="B158" s="4"/>
      <c r="E158" s="27"/>
      <c r="G158" s="27"/>
      <c r="H158" s="28"/>
      <c r="I158" s="28"/>
      <c r="J158" s="28"/>
      <c r="L158" s="27"/>
      <c r="M158" s="27"/>
      <c r="N158" s="27"/>
      <c r="O158" s="27"/>
      <c r="P158" s="27" t="s">
        <v>40</v>
      </c>
      <c r="Q158" s="18">
        <f>MAX(Q42:Q104)</f>
        <v>2182.9944455615405</v>
      </c>
      <c r="S158" s="15"/>
      <c r="T158"/>
      <c r="AD158" s="26"/>
    </row>
    <row r="159" spans="2:77" ht="7.5" customHeight="1">
      <c r="B159" s="4"/>
      <c r="E159" s="27"/>
      <c r="G159" s="27"/>
      <c r="H159" s="28"/>
      <c r="I159" s="28"/>
      <c r="J159" s="27"/>
      <c r="L159" s="27"/>
      <c r="M159" s="27"/>
      <c r="N159" s="27"/>
      <c r="O159" s="27"/>
      <c r="P159" s="27"/>
      <c r="S159"/>
      <c r="BY159"/>
    </row>
    <row r="160" spans="5:19" ht="16.5">
      <c r="E160" s="27"/>
      <c r="G160" s="27"/>
      <c r="H160" s="28"/>
      <c r="I160" s="28"/>
      <c r="J160" s="66" t="s">
        <v>140</v>
      </c>
      <c r="K160" s="4">
        <f aca="true" t="shared" si="125" ref="K160:Q160">K42*$R42+K43*$R43+SUM(K44:K103)*$R103+K104*$R104+K105*$R105+K106*$R106+K107*$R107+SUM(K108:K114)*$R114+K115*$R115+K116*$R116+K117*$R117+K118*$R118+SUM(K119:K142)*$R142+K143*$R143+K144*$R144+K145*$R145+K146*$R146+SUM(K147:K151)*$R151+K152*$R152+K153*$R153</f>
        <v>0.09098068935449173</v>
      </c>
      <c r="L160" s="4">
        <f t="shared" si="125"/>
        <v>0.605693631247353</v>
      </c>
      <c r="M160" s="4">
        <f t="shared" si="125"/>
        <v>0.0059546025815414025</v>
      </c>
      <c r="N160" s="4">
        <f t="shared" si="125"/>
        <v>0.24516134246993868</v>
      </c>
      <c r="O160" s="4">
        <f t="shared" si="125"/>
        <v>1.2258620925842973</v>
      </c>
      <c r="P160" s="4">
        <f t="shared" si="125"/>
        <v>0.031047286079260324</v>
      </c>
      <c r="Q160" s="4">
        <f t="shared" si="125"/>
        <v>2.204699644316883</v>
      </c>
      <c r="R160" s="4" t="s">
        <v>149</v>
      </c>
      <c r="S160" s="138">
        <f>SUM(S42:S153)</f>
        <v>2.204699644316882</v>
      </c>
    </row>
    <row r="161" spans="5:19" ht="16.5">
      <c r="E161" s="27"/>
      <c r="G161" s="27"/>
      <c r="H161" s="28"/>
      <c r="I161" s="28"/>
      <c r="J161" s="10" t="s">
        <v>138</v>
      </c>
      <c r="K161" s="25">
        <f aca="true" t="shared" si="126" ref="K161:Q161">K160/$Q160</f>
        <v>0.04126670478176709</v>
      </c>
      <c r="L161" s="25">
        <f t="shared" si="126"/>
        <v>0.2747284115587657</v>
      </c>
      <c r="M161" s="25">
        <f t="shared" si="126"/>
        <v>0.0027008679376761143</v>
      </c>
      <c r="N161" s="25">
        <f t="shared" si="126"/>
        <v>0.11119942941066735</v>
      </c>
      <c r="O161" s="25">
        <f t="shared" si="126"/>
        <v>0.5560222662276183</v>
      </c>
      <c r="P161" s="25">
        <f t="shared" si="126"/>
        <v>0.014082320083505158</v>
      </c>
      <c r="Q161" s="25">
        <f t="shared" si="126"/>
        <v>1</v>
      </c>
      <c r="S161"/>
    </row>
    <row r="162" spans="5:18" ht="16.5">
      <c r="E162" s="27"/>
      <c r="G162" s="27"/>
      <c r="H162" s="28"/>
      <c r="I162" s="28"/>
      <c r="J162" s="27"/>
      <c r="L162" s="27"/>
      <c r="M162" s="27"/>
      <c r="N162" s="27"/>
      <c r="O162" s="27"/>
      <c r="P162" s="2"/>
      <c r="Q162" s="31"/>
      <c r="R162" s="31"/>
    </row>
    <row r="163" spans="5:18" ht="16.5">
      <c r="E163" s="27"/>
      <c r="G163" s="27"/>
      <c r="H163" s="28"/>
      <c r="I163" s="28"/>
      <c r="J163" s="27"/>
      <c r="L163" s="27"/>
      <c r="M163" s="27"/>
      <c r="N163" s="27"/>
      <c r="O163" s="27"/>
      <c r="P163" s="2"/>
      <c r="Q163" s="31"/>
      <c r="R163" s="31"/>
    </row>
    <row r="164" spans="5:18" ht="16.5">
      <c r="E164" s="27"/>
      <c r="G164" s="27"/>
      <c r="H164" s="28"/>
      <c r="I164" s="28"/>
      <c r="J164" s="27"/>
      <c r="L164" s="27"/>
      <c r="M164" s="27"/>
      <c r="N164" s="27"/>
      <c r="O164" s="27"/>
      <c r="P164" s="2"/>
      <c r="Q164" s="31"/>
      <c r="R164" s="31"/>
    </row>
    <row r="165" spans="5:18" ht="16.5">
      <c r="E165" s="27"/>
      <c r="G165" s="27"/>
      <c r="H165" s="28"/>
      <c r="I165" s="28"/>
      <c r="J165" s="27"/>
      <c r="L165" s="27"/>
      <c r="M165" s="27"/>
      <c r="N165" s="27"/>
      <c r="O165" s="27"/>
      <c r="P165" s="2"/>
      <c r="Q165" s="31"/>
      <c r="R165" s="31"/>
    </row>
    <row r="166" spans="5:18" ht="16.5">
      <c r="E166" s="27"/>
      <c r="G166" s="27"/>
      <c r="H166" s="28"/>
      <c r="I166" s="28"/>
      <c r="J166" s="27"/>
      <c r="L166" s="27"/>
      <c r="M166" s="27"/>
      <c r="N166" s="27"/>
      <c r="O166" s="27"/>
      <c r="P166" s="2"/>
      <c r="Q166" s="31"/>
      <c r="R166" s="31"/>
    </row>
    <row r="167" spans="5:15" ht="16.5">
      <c r="E167" s="27"/>
      <c r="G167" s="27"/>
      <c r="H167" s="28"/>
      <c r="I167" s="28"/>
      <c r="J167" s="27"/>
      <c r="L167" s="27"/>
      <c r="M167" s="27"/>
      <c r="N167" s="27"/>
      <c r="O167" s="27"/>
    </row>
    <row r="168" spans="5:15" ht="16.5">
      <c r="E168" s="27"/>
      <c r="G168" s="27"/>
      <c r="H168" s="28"/>
      <c r="I168" s="28"/>
      <c r="J168" s="27"/>
      <c r="L168" s="27"/>
      <c r="M168" s="27"/>
      <c r="N168" s="27"/>
      <c r="O168" s="27"/>
    </row>
    <row r="169" spans="5:15" ht="16.5">
      <c r="E169" s="27"/>
      <c r="G169" s="27"/>
      <c r="H169" s="28"/>
      <c r="I169" s="28"/>
      <c r="J169" s="27"/>
      <c r="L169" s="27"/>
      <c r="M169" s="27"/>
      <c r="N169" s="27"/>
      <c r="O169" s="27"/>
    </row>
    <row r="170" spans="5:15" ht="16.5">
      <c r="E170" s="27"/>
      <c r="G170" s="27"/>
      <c r="H170" s="28"/>
      <c r="I170" s="28"/>
      <c r="J170" s="27"/>
      <c r="L170" s="27"/>
      <c r="M170" s="27"/>
      <c r="N170" s="27"/>
      <c r="O170" s="27"/>
    </row>
    <row r="171" spans="5:15" ht="16.5">
      <c r="E171" s="27"/>
      <c r="G171" s="27"/>
      <c r="H171" s="28"/>
      <c r="I171" s="28"/>
      <c r="J171" s="27"/>
      <c r="L171" s="27"/>
      <c r="M171" s="27"/>
      <c r="N171" s="27"/>
      <c r="O171" s="27"/>
    </row>
    <row r="172" spans="5:15" ht="16.5">
      <c r="E172" s="27"/>
      <c r="G172" s="27"/>
      <c r="H172" s="28"/>
      <c r="I172" s="28"/>
      <c r="J172" s="27"/>
      <c r="L172" s="27"/>
      <c r="M172" s="27"/>
      <c r="N172" s="27"/>
      <c r="O172" s="27"/>
    </row>
    <row r="173" spans="5:15" ht="16.5">
      <c r="E173" s="27"/>
      <c r="G173" s="27"/>
      <c r="H173" s="27"/>
      <c r="I173" s="27"/>
      <c r="J173" s="27"/>
      <c r="L173" s="27"/>
      <c r="M173" s="27"/>
      <c r="N173" s="27"/>
      <c r="O173" s="27"/>
    </row>
    <row r="174" spans="5:15" ht="16.5">
      <c r="E174" s="27"/>
      <c r="G174" s="27"/>
      <c r="H174" s="27"/>
      <c r="I174" s="27"/>
      <c r="J174" s="27"/>
      <c r="L174" s="27"/>
      <c r="M174" s="27"/>
      <c r="N174" s="27"/>
      <c r="O174" s="27"/>
    </row>
    <row r="175" spans="5:15" ht="16.5">
      <c r="E175" s="27"/>
      <c r="G175" s="27"/>
      <c r="H175" s="27"/>
      <c r="I175" s="27"/>
      <c r="J175" s="27"/>
      <c r="L175" s="27"/>
      <c r="M175" s="27"/>
      <c r="N175" s="27"/>
      <c r="O175" s="27"/>
    </row>
    <row r="176" spans="5:15" ht="16.5">
      <c r="E176" s="27"/>
      <c r="G176" s="27"/>
      <c r="H176" s="27"/>
      <c r="I176" s="27"/>
      <c r="J176" s="27"/>
      <c r="L176" s="27"/>
      <c r="M176" s="27"/>
      <c r="N176" s="27"/>
      <c r="O176" s="27"/>
    </row>
    <row r="177" spans="5:15" ht="16.5">
      <c r="E177" s="27"/>
      <c r="G177" s="27"/>
      <c r="H177" s="27"/>
      <c r="I177" s="27"/>
      <c r="J177" s="27"/>
      <c r="L177" s="27"/>
      <c r="M177" s="27"/>
      <c r="N177" s="27"/>
      <c r="O177" s="27"/>
    </row>
    <row r="178" spans="5:15" ht="16.5">
      <c r="E178" s="27"/>
      <c r="G178" s="27"/>
      <c r="H178" s="27"/>
      <c r="I178" s="27"/>
      <c r="J178" s="27"/>
      <c r="L178" s="27"/>
      <c r="M178" s="27"/>
      <c r="N178" s="27"/>
      <c r="O178" s="27"/>
    </row>
    <row r="179" spans="5:15" ht="16.5">
      <c r="E179" s="27"/>
      <c r="G179" s="27"/>
      <c r="H179" s="27"/>
      <c r="I179" s="27"/>
      <c r="J179" s="27"/>
      <c r="L179" s="27"/>
      <c r="M179" s="27"/>
      <c r="N179" s="27"/>
      <c r="O179" s="27"/>
    </row>
    <row r="180" spans="5:15" ht="16.5">
      <c r="E180" s="27"/>
      <c r="G180" s="27"/>
      <c r="H180" s="27"/>
      <c r="I180" s="27"/>
      <c r="J180" s="27"/>
      <c r="L180" s="27"/>
      <c r="M180" s="27"/>
      <c r="N180" s="27"/>
      <c r="O180" s="27"/>
    </row>
    <row r="181" spans="5:15" ht="16.5">
      <c r="E181" s="27"/>
      <c r="G181" s="27"/>
      <c r="H181" s="27"/>
      <c r="I181" s="27"/>
      <c r="J181" s="27"/>
      <c r="L181" s="27"/>
      <c r="M181" s="27"/>
      <c r="N181" s="27"/>
      <c r="O181" s="27"/>
    </row>
    <row r="182" spans="5:15" ht="16.5">
      <c r="E182" s="27"/>
      <c r="G182" s="27"/>
      <c r="H182" s="27"/>
      <c r="I182" s="27"/>
      <c r="J182" s="27"/>
      <c r="L182" s="27"/>
      <c r="M182" s="27"/>
      <c r="N182" s="27"/>
      <c r="O182" s="27"/>
    </row>
    <row r="183" spans="5:15" ht="16.5">
      <c r="E183" s="27"/>
      <c r="G183" s="27"/>
      <c r="H183" s="27"/>
      <c r="I183" s="27"/>
      <c r="J183" s="27"/>
      <c r="L183" s="27"/>
      <c r="M183" s="27"/>
      <c r="N183" s="27"/>
      <c r="O183" s="27"/>
    </row>
    <row r="184" spans="5:15" ht="16.5">
      <c r="E184" s="27"/>
      <c r="G184" s="27"/>
      <c r="H184" s="27"/>
      <c r="I184" s="27"/>
      <c r="J184" s="27"/>
      <c r="L184" s="27"/>
      <c r="M184" s="27"/>
      <c r="N184" s="27"/>
      <c r="O184" s="27"/>
    </row>
    <row r="185" spans="5:15" ht="16.5">
      <c r="E185" s="27"/>
      <c r="G185" s="27"/>
      <c r="H185" s="27"/>
      <c r="I185" s="27"/>
      <c r="J185" s="27"/>
      <c r="L185" s="27"/>
      <c r="M185" s="27"/>
      <c r="N185" s="27"/>
      <c r="O185" s="27"/>
    </row>
    <row r="186" spans="5:15" ht="16.5">
      <c r="E186" s="27"/>
      <c r="G186" s="27"/>
      <c r="H186" s="27"/>
      <c r="I186" s="27"/>
      <c r="J186" s="27"/>
      <c r="L186" s="27"/>
      <c r="M186" s="27"/>
      <c r="N186" s="27"/>
      <c r="O186" s="27"/>
    </row>
    <row r="187" spans="5:15" ht="16.5">
      <c r="E187" s="27"/>
      <c r="G187" s="27"/>
      <c r="H187" s="27"/>
      <c r="I187" s="27"/>
      <c r="J187" s="27"/>
      <c r="L187" s="27"/>
      <c r="M187" s="27"/>
      <c r="N187" s="27"/>
      <c r="O187" s="27"/>
    </row>
    <row r="188" spans="5:15" ht="16.5">
      <c r="E188" s="27"/>
      <c r="G188" s="27"/>
      <c r="H188" s="27"/>
      <c r="I188" s="27"/>
      <c r="J188" s="27"/>
      <c r="L188" s="27"/>
      <c r="M188" s="27"/>
      <c r="N188" s="27"/>
      <c r="O188" s="27"/>
    </row>
    <row r="189" spans="5:15" ht="16.5">
      <c r="E189" s="27"/>
      <c r="G189" s="27"/>
      <c r="H189" s="27"/>
      <c r="I189" s="27"/>
      <c r="J189" s="27"/>
      <c r="L189" s="27"/>
      <c r="M189" s="27"/>
      <c r="N189" s="27"/>
      <c r="O189" s="27"/>
    </row>
    <row r="190" spans="5:15" ht="16.5">
      <c r="E190" s="27"/>
      <c r="G190" s="27"/>
      <c r="H190" s="27"/>
      <c r="I190" s="27"/>
      <c r="J190" s="27"/>
      <c r="L190" s="27"/>
      <c r="M190" s="27"/>
      <c r="N190" s="27"/>
      <c r="O190" s="27"/>
    </row>
    <row r="191" spans="5:15" ht="16.5">
      <c r="E191" s="27"/>
      <c r="G191" s="27"/>
      <c r="H191" s="27"/>
      <c r="I191" s="27"/>
      <c r="J191" s="27"/>
      <c r="L191" s="27"/>
      <c r="M191" s="27"/>
      <c r="N191" s="27"/>
      <c r="O191" s="27"/>
    </row>
    <row r="192" spans="5:15" ht="16.5">
      <c r="E192" s="27"/>
      <c r="G192" s="27"/>
      <c r="H192" s="27"/>
      <c r="I192" s="27"/>
      <c r="J192" s="27"/>
      <c r="L192" s="27"/>
      <c r="M192" s="27"/>
      <c r="N192" s="27"/>
      <c r="O192" s="27"/>
    </row>
    <row r="193" spans="5:15" ht="16.5">
      <c r="E193" s="27"/>
      <c r="G193" s="27"/>
      <c r="H193" s="27"/>
      <c r="I193" s="27"/>
      <c r="J193" s="27"/>
      <c r="L193" s="27"/>
      <c r="M193" s="27"/>
      <c r="N193" s="27"/>
      <c r="O193" s="27"/>
    </row>
    <row r="194" spans="5:15" ht="16.5">
      <c r="E194" s="27"/>
      <c r="G194" s="27"/>
      <c r="H194" s="27"/>
      <c r="I194" s="27"/>
      <c r="J194" s="27"/>
      <c r="L194" s="27"/>
      <c r="M194" s="27"/>
      <c r="N194" s="27"/>
      <c r="O194" s="27"/>
    </row>
    <row r="195" spans="5:15" ht="16.5">
      <c r="E195" s="27"/>
      <c r="G195" s="27"/>
      <c r="H195" s="27"/>
      <c r="I195" s="27"/>
      <c r="J195" s="27"/>
      <c r="L195" s="27"/>
      <c r="M195" s="27"/>
      <c r="N195" s="27"/>
      <c r="O195" s="27"/>
    </row>
    <row r="196" spans="5:15" ht="16.5">
      <c r="E196" s="27"/>
      <c r="G196" s="27"/>
      <c r="H196" s="27"/>
      <c r="I196" s="27"/>
      <c r="J196" s="27"/>
      <c r="L196" s="27"/>
      <c r="M196" s="27"/>
      <c r="N196" s="27"/>
      <c r="O196" s="27"/>
    </row>
    <row r="197" spans="5:15" ht="16.5">
      <c r="E197" s="27"/>
      <c r="G197" s="27"/>
      <c r="H197" s="27"/>
      <c r="I197" s="27"/>
      <c r="J197" s="27"/>
      <c r="L197" s="27"/>
      <c r="M197" s="27"/>
      <c r="N197" s="27"/>
      <c r="O197" s="27"/>
    </row>
    <row r="198" spans="5:15" ht="16.5">
      <c r="E198" s="27"/>
      <c r="G198" s="27"/>
      <c r="H198" s="27"/>
      <c r="I198" s="27"/>
      <c r="J198" s="27"/>
      <c r="L198" s="27"/>
      <c r="M198" s="27"/>
      <c r="N198" s="27"/>
      <c r="O198" s="27"/>
    </row>
    <row r="199" spans="5:15" ht="16.5">
      <c r="E199" s="27"/>
      <c r="G199" s="27"/>
      <c r="H199" s="27"/>
      <c r="I199" s="27"/>
      <c r="J199" s="27"/>
      <c r="L199" s="27"/>
      <c r="M199" s="27"/>
      <c r="N199" s="27"/>
      <c r="O199" s="27"/>
    </row>
    <row r="200" spans="5:15" ht="16.5">
      <c r="E200" s="27"/>
      <c r="G200" s="27"/>
      <c r="H200" s="27"/>
      <c r="I200" s="27"/>
      <c r="J200" s="27"/>
      <c r="L200" s="27"/>
      <c r="M200" s="27"/>
      <c r="N200" s="27"/>
      <c r="O200" s="27"/>
    </row>
    <row r="201" spans="5:15" ht="16.5">
      <c r="E201" s="27"/>
      <c r="G201" s="27"/>
      <c r="H201" s="27"/>
      <c r="I201" s="27"/>
      <c r="J201" s="27"/>
      <c r="L201" s="27"/>
      <c r="M201" s="27"/>
      <c r="N201" s="27"/>
      <c r="O201" s="27"/>
    </row>
    <row r="202" spans="5:15" ht="16.5">
      <c r="E202" s="27"/>
      <c r="G202" s="27"/>
      <c r="H202" s="27"/>
      <c r="I202" s="27"/>
      <c r="J202" s="27"/>
      <c r="L202" s="27"/>
      <c r="M202" s="27"/>
      <c r="N202" s="27"/>
      <c r="O202" s="27"/>
    </row>
    <row r="203" spans="5:15" ht="16.5">
      <c r="E203" s="27"/>
      <c r="G203" s="27"/>
      <c r="H203" s="27"/>
      <c r="I203" s="27"/>
      <c r="J203" s="27"/>
      <c r="L203" s="27"/>
      <c r="M203" s="27"/>
      <c r="N203" s="27"/>
      <c r="O203" s="27"/>
    </row>
    <row r="204" spans="5:15" ht="16.5">
      <c r="E204" s="27"/>
      <c r="G204" s="27"/>
      <c r="H204" s="27"/>
      <c r="I204" s="27"/>
      <c r="J204" s="27"/>
      <c r="L204" s="27"/>
      <c r="M204" s="27"/>
      <c r="N204" s="27"/>
      <c r="O204" s="27"/>
    </row>
    <row r="205" spans="5:15" ht="16.5">
      <c r="E205" s="27"/>
      <c r="G205" s="27"/>
      <c r="H205" s="27"/>
      <c r="I205" s="27"/>
      <c r="J205" s="27"/>
      <c r="L205" s="27"/>
      <c r="M205" s="27"/>
      <c r="N205" s="27"/>
      <c r="O205" s="27"/>
    </row>
    <row r="206" spans="5:15" ht="16.5">
      <c r="E206" s="27"/>
      <c r="G206" s="27"/>
      <c r="H206" s="27"/>
      <c r="I206" s="27"/>
      <c r="J206" s="27"/>
      <c r="L206" s="27"/>
      <c r="M206" s="27"/>
      <c r="N206" s="27"/>
      <c r="O206" s="27"/>
    </row>
    <row r="207" spans="5:15" ht="16.5">
      <c r="E207" s="27"/>
      <c r="G207" s="27"/>
      <c r="H207" s="27"/>
      <c r="I207" s="27"/>
      <c r="J207" s="27"/>
      <c r="L207" s="27"/>
      <c r="M207" s="27"/>
      <c r="N207" s="27"/>
      <c r="O207" s="27"/>
    </row>
    <row r="208" spans="5:15" ht="16.5">
      <c r="E208" s="27"/>
      <c r="G208" s="27"/>
      <c r="H208" s="27"/>
      <c r="I208" s="27"/>
      <c r="J208" s="27"/>
      <c r="L208" s="27"/>
      <c r="M208" s="27"/>
      <c r="N208" s="27"/>
      <c r="O208" s="27"/>
    </row>
    <row r="209" spans="5:15" ht="16.5">
      <c r="E209" s="27"/>
      <c r="G209" s="27"/>
      <c r="H209" s="27"/>
      <c r="I209" s="27"/>
      <c r="J209" s="27"/>
      <c r="L209" s="27"/>
      <c r="M209" s="27"/>
      <c r="N209" s="27"/>
      <c r="O209" s="27"/>
    </row>
    <row r="210" spans="5:15" ht="16.5">
      <c r="E210" s="27"/>
      <c r="G210" s="27"/>
      <c r="H210" s="27"/>
      <c r="I210" s="27"/>
      <c r="J210" s="27"/>
      <c r="L210" s="27"/>
      <c r="M210" s="27"/>
      <c r="N210" s="27"/>
      <c r="O210" s="27"/>
    </row>
    <row r="211" spans="5:15" ht="16.5">
      <c r="E211" s="27"/>
      <c r="G211" s="27"/>
      <c r="H211" s="27"/>
      <c r="I211" s="27"/>
      <c r="J211" s="27"/>
      <c r="L211" s="27"/>
      <c r="M211" s="27"/>
      <c r="N211" s="27"/>
      <c r="O211" s="27"/>
    </row>
    <row r="212" spans="5:15" ht="16.5">
      <c r="E212" s="27"/>
      <c r="G212" s="27"/>
      <c r="H212" s="27"/>
      <c r="I212" s="27"/>
      <c r="J212" s="27"/>
      <c r="L212" s="27"/>
      <c r="M212" s="27"/>
      <c r="N212" s="27"/>
      <c r="O212" s="27"/>
    </row>
    <row r="213" spans="5:15" ht="16.5">
      <c r="E213" s="27"/>
      <c r="G213" s="27"/>
      <c r="H213" s="27"/>
      <c r="I213" s="27"/>
      <c r="J213" s="27"/>
      <c r="L213" s="27"/>
      <c r="M213" s="27"/>
      <c r="N213" s="27"/>
      <c r="O213" s="27"/>
    </row>
    <row r="214" spans="5:15" ht="16.5">
      <c r="E214" s="27"/>
      <c r="G214" s="27"/>
      <c r="H214" s="27"/>
      <c r="I214" s="27"/>
      <c r="J214" s="27"/>
      <c r="L214" s="27"/>
      <c r="M214" s="27"/>
      <c r="N214" s="27"/>
      <c r="O214" s="27"/>
    </row>
    <row r="215" spans="5:15" ht="16.5">
      <c r="E215" s="27"/>
      <c r="G215" s="27"/>
      <c r="H215" s="27"/>
      <c r="I215" s="27"/>
      <c r="J215" s="27"/>
      <c r="L215" s="27"/>
      <c r="M215" s="27"/>
      <c r="N215" s="27"/>
      <c r="O215" s="27"/>
    </row>
    <row r="216" spans="5:15" ht="16.5">
      <c r="E216" s="27"/>
      <c r="G216" s="27"/>
      <c r="H216" s="27"/>
      <c r="I216" s="27"/>
      <c r="J216" s="27"/>
      <c r="L216" s="27"/>
      <c r="M216" s="27"/>
      <c r="N216" s="27"/>
      <c r="O216" s="27"/>
    </row>
    <row r="217" spans="5:15" ht="16.5">
      <c r="E217" s="27"/>
      <c r="G217" s="27"/>
      <c r="H217" s="27"/>
      <c r="I217" s="27"/>
      <c r="J217" s="27"/>
      <c r="L217" s="27"/>
      <c r="M217" s="27"/>
      <c r="N217" s="27"/>
      <c r="O217" s="27"/>
    </row>
    <row r="218" spans="5:15" ht="16.5">
      <c r="E218" s="27"/>
      <c r="G218" s="27"/>
      <c r="H218" s="27"/>
      <c r="I218" s="27"/>
      <c r="J218" s="27"/>
      <c r="L218" s="27"/>
      <c r="M218" s="27"/>
      <c r="N218" s="27"/>
      <c r="O218" s="27"/>
    </row>
    <row r="219" spans="5:15" ht="16.5">
      <c r="E219" s="27"/>
      <c r="G219" s="27"/>
      <c r="H219" s="27"/>
      <c r="I219" s="27"/>
      <c r="J219" s="27"/>
      <c r="L219" s="27"/>
      <c r="M219" s="27"/>
      <c r="N219" s="27"/>
      <c r="O219" s="27"/>
    </row>
    <row r="220" spans="5:15" ht="16.5">
      <c r="E220" s="27"/>
      <c r="G220" s="27"/>
      <c r="H220" s="27"/>
      <c r="I220" s="27"/>
      <c r="J220" s="27"/>
      <c r="L220" s="27"/>
      <c r="M220" s="27"/>
      <c r="N220" s="27"/>
      <c r="O220" s="27"/>
    </row>
    <row r="221" spans="5:15" ht="16.5">
      <c r="E221" s="27"/>
      <c r="G221" s="27"/>
      <c r="H221" s="27"/>
      <c r="I221" s="27"/>
      <c r="J221" s="27"/>
      <c r="L221" s="27"/>
      <c r="M221" s="27"/>
      <c r="N221" s="27"/>
      <c r="O221" s="27"/>
    </row>
    <row r="222" spans="5:15" ht="16.5">
      <c r="E222" s="27"/>
      <c r="G222" s="27"/>
      <c r="H222" s="27"/>
      <c r="I222" s="27"/>
      <c r="J222" s="27"/>
      <c r="L222" s="27"/>
      <c r="M222" s="27"/>
      <c r="N222" s="27"/>
      <c r="O222" s="27"/>
    </row>
    <row r="223" spans="5:15" ht="16.5">
      <c r="E223" s="27"/>
      <c r="G223" s="27"/>
      <c r="H223" s="27"/>
      <c r="I223" s="27"/>
      <c r="J223" s="27"/>
      <c r="L223" s="27"/>
      <c r="M223" s="27"/>
      <c r="N223" s="27"/>
      <c r="O223" s="27"/>
    </row>
    <row r="224" spans="5:15" ht="16.5">
      <c r="E224" s="27"/>
      <c r="G224" s="27"/>
      <c r="H224" s="27"/>
      <c r="I224" s="27"/>
      <c r="J224" s="27"/>
      <c r="L224" s="27"/>
      <c r="M224" s="27"/>
      <c r="N224" s="27"/>
      <c r="O224" s="27"/>
    </row>
    <row r="225" spans="5:15" ht="16.5">
      <c r="E225" s="27"/>
      <c r="G225" s="27"/>
      <c r="H225" s="27"/>
      <c r="I225" s="27"/>
      <c r="J225" s="27"/>
      <c r="L225" s="27"/>
      <c r="M225" s="27"/>
      <c r="N225" s="27"/>
      <c r="O225" s="27"/>
    </row>
    <row r="226" spans="5:15" ht="16.5">
      <c r="E226" s="27"/>
      <c r="G226" s="27"/>
      <c r="H226" s="27"/>
      <c r="I226" s="27"/>
      <c r="J226" s="27"/>
      <c r="L226" s="27"/>
      <c r="M226" s="27"/>
      <c r="N226" s="27"/>
      <c r="O226" s="27"/>
    </row>
    <row r="227" spans="5:15" ht="16.5">
      <c r="E227" s="27"/>
      <c r="G227" s="27"/>
      <c r="H227" s="27"/>
      <c r="I227" s="27"/>
      <c r="J227" s="27"/>
      <c r="L227" s="27"/>
      <c r="M227" s="27"/>
      <c r="N227" s="27"/>
      <c r="O227" s="27"/>
    </row>
    <row r="228" spans="5:15" ht="16.5">
      <c r="E228" s="27"/>
      <c r="G228" s="27"/>
      <c r="H228" s="27"/>
      <c r="I228" s="27"/>
      <c r="J228" s="27"/>
      <c r="L228" s="27"/>
      <c r="M228" s="27"/>
      <c r="N228" s="27"/>
      <c r="O228" s="27"/>
    </row>
    <row r="229" spans="5:15" ht="16.5">
      <c r="E229" s="27"/>
      <c r="G229" s="27"/>
      <c r="H229" s="27"/>
      <c r="I229" s="27"/>
      <c r="J229" s="27"/>
      <c r="L229" s="27"/>
      <c r="M229" s="27"/>
      <c r="N229" s="27"/>
      <c r="O229" s="27"/>
    </row>
    <row r="230" spans="5:15" ht="16.5">
      <c r="E230" s="27"/>
      <c r="G230" s="27"/>
      <c r="H230" s="27"/>
      <c r="I230" s="27"/>
      <c r="J230" s="27"/>
      <c r="L230" s="27"/>
      <c r="M230" s="27"/>
      <c r="N230" s="27"/>
      <c r="O230" s="27"/>
    </row>
    <row r="231" spans="5:15" ht="16.5">
      <c r="E231" s="27"/>
      <c r="G231" s="27"/>
      <c r="H231" s="27"/>
      <c r="I231" s="27"/>
      <c r="J231" s="27"/>
      <c r="L231" s="27"/>
      <c r="M231" s="27"/>
      <c r="N231" s="27"/>
      <c r="O231" s="27"/>
    </row>
    <row r="232" spans="5:15" ht="16.5">
      <c r="E232" s="27"/>
      <c r="G232" s="27"/>
      <c r="H232" s="27"/>
      <c r="I232" s="27"/>
      <c r="J232" s="27"/>
      <c r="L232" s="27"/>
      <c r="M232" s="27"/>
      <c r="N232" s="27"/>
      <c r="O232" s="27"/>
    </row>
    <row r="233" spans="5:15" ht="16.5">
      <c r="E233" s="27"/>
      <c r="G233" s="27"/>
      <c r="H233" s="27"/>
      <c r="I233" s="27"/>
      <c r="J233" s="27"/>
      <c r="L233" s="27"/>
      <c r="M233" s="27"/>
      <c r="N233" s="27"/>
      <c r="O233" s="27"/>
    </row>
    <row r="234" spans="5:15" ht="16.5">
      <c r="E234" s="27"/>
      <c r="G234" s="27"/>
      <c r="H234" s="27"/>
      <c r="I234" s="27"/>
      <c r="J234" s="27"/>
      <c r="L234" s="27"/>
      <c r="M234" s="27"/>
      <c r="N234" s="27"/>
      <c r="O234" s="27"/>
    </row>
    <row r="235" spans="5:15" ht="16.5">
      <c r="E235" s="27"/>
      <c r="G235" s="27"/>
      <c r="H235" s="27"/>
      <c r="I235" s="27"/>
      <c r="J235" s="27"/>
      <c r="L235" s="27"/>
      <c r="M235" s="27"/>
      <c r="N235" s="27"/>
      <c r="O235" s="27"/>
    </row>
    <row r="236" spans="5:15" ht="16.5">
      <c r="E236" s="27"/>
      <c r="G236" s="27"/>
      <c r="H236" s="27"/>
      <c r="I236" s="27"/>
      <c r="J236" s="27"/>
      <c r="L236" s="27"/>
      <c r="M236" s="27"/>
      <c r="N236" s="27"/>
      <c r="O236" s="27"/>
    </row>
    <row r="237" spans="5:15" ht="16.5">
      <c r="E237" s="27"/>
      <c r="G237" s="27"/>
      <c r="H237" s="27"/>
      <c r="I237" s="27"/>
      <c r="J237" s="27"/>
      <c r="L237" s="27"/>
      <c r="M237" s="27"/>
      <c r="N237" s="27"/>
      <c r="O237" s="27"/>
    </row>
    <row r="238" spans="5:15" ht="16.5">
      <c r="E238" s="27"/>
      <c r="G238" s="27"/>
      <c r="H238" s="27"/>
      <c r="I238" s="27"/>
      <c r="J238" s="27"/>
      <c r="L238" s="27"/>
      <c r="M238" s="27"/>
      <c r="N238" s="27"/>
      <c r="O238" s="27"/>
    </row>
    <row r="239" spans="5:15" ht="16.5">
      <c r="E239" s="27"/>
      <c r="G239" s="27"/>
      <c r="H239" s="27"/>
      <c r="I239" s="27"/>
      <c r="J239" s="27"/>
      <c r="L239" s="27"/>
      <c r="M239" s="27"/>
      <c r="N239" s="27"/>
      <c r="O239" s="27"/>
    </row>
    <row r="240" spans="5:15" ht="16.5">
      <c r="E240" s="27"/>
      <c r="G240" s="27"/>
      <c r="H240" s="27"/>
      <c r="I240" s="27"/>
      <c r="J240" s="27"/>
      <c r="L240" s="27"/>
      <c r="M240" s="27"/>
      <c r="N240" s="27"/>
      <c r="O240" s="27"/>
    </row>
    <row r="241" spans="5:15" ht="16.5">
      <c r="E241" s="27"/>
      <c r="G241" s="27"/>
      <c r="H241" s="27"/>
      <c r="I241" s="27"/>
      <c r="J241" s="27"/>
      <c r="L241" s="27"/>
      <c r="M241" s="27"/>
      <c r="N241" s="27"/>
      <c r="O241" s="27"/>
    </row>
    <row r="242" spans="5:15" ht="16.5">
      <c r="E242" s="27"/>
      <c r="G242" s="27"/>
      <c r="H242" s="27"/>
      <c r="I242" s="27"/>
      <c r="J242" s="27"/>
      <c r="L242" s="27"/>
      <c r="M242" s="27"/>
      <c r="N242" s="27"/>
      <c r="O242" s="27"/>
    </row>
    <row r="243" spans="5:15" ht="16.5">
      <c r="E243" s="27"/>
      <c r="G243" s="27"/>
      <c r="H243" s="27"/>
      <c r="I243" s="27"/>
      <c r="J243" s="27"/>
      <c r="L243" s="27"/>
      <c r="M243" s="27"/>
      <c r="N243" s="27"/>
      <c r="O243" s="27"/>
    </row>
    <row r="244" spans="5:15" ht="16.5">
      <c r="E244" s="27"/>
      <c r="G244" s="27"/>
      <c r="H244" s="27"/>
      <c r="I244" s="27"/>
      <c r="J244" s="27"/>
      <c r="L244" s="27"/>
      <c r="M244" s="27"/>
      <c r="N244" s="27"/>
      <c r="O244" s="27"/>
    </row>
    <row r="245" spans="5:15" ht="16.5">
      <c r="E245" s="27"/>
      <c r="G245" s="27"/>
      <c r="H245" s="27"/>
      <c r="I245" s="27"/>
      <c r="J245" s="27"/>
      <c r="L245" s="27"/>
      <c r="M245" s="27"/>
      <c r="N245" s="27"/>
      <c r="O245" s="27"/>
    </row>
    <row r="246" spans="5:15" ht="16.5">
      <c r="E246" s="27"/>
      <c r="G246" s="27"/>
      <c r="H246" s="27"/>
      <c r="I246" s="27"/>
      <c r="J246" s="27"/>
      <c r="L246" s="27"/>
      <c r="M246" s="27"/>
      <c r="N246" s="27"/>
      <c r="O246" s="27"/>
    </row>
    <row r="247" spans="5:15" ht="16.5">
      <c r="E247" s="27"/>
      <c r="G247" s="27"/>
      <c r="H247" s="27"/>
      <c r="I247" s="27"/>
      <c r="J247" s="27"/>
      <c r="L247" s="27"/>
      <c r="M247" s="27"/>
      <c r="N247" s="27"/>
      <c r="O247" s="27"/>
    </row>
    <row r="248" spans="5:15" ht="16.5">
      <c r="E248" s="27"/>
      <c r="G248" s="27"/>
      <c r="H248" s="27"/>
      <c r="I248" s="27"/>
      <c r="J248" s="27"/>
      <c r="L248" s="27"/>
      <c r="M248" s="27"/>
      <c r="N248" s="27"/>
      <c r="O248" s="27"/>
    </row>
    <row r="249" spans="5:15" ht="16.5">
      <c r="E249" s="27"/>
      <c r="G249" s="27"/>
      <c r="H249" s="27"/>
      <c r="I249" s="27"/>
      <c r="J249" s="27"/>
      <c r="L249" s="27"/>
      <c r="M249" s="27"/>
      <c r="N249" s="27"/>
      <c r="O249" s="27"/>
    </row>
    <row r="250" spans="5:15" ht="16.5">
      <c r="E250" s="27"/>
      <c r="G250" s="27"/>
      <c r="H250" s="27"/>
      <c r="I250" s="27"/>
      <c r="J250" s="27"/>
      <c r="L250" s="27"/>
      <c r="M250" s="27"/>
      <c r="N250" s="27"/>
      <c r="O250" s="27"/>
    </row>
    <row r="251" spans="5:15" ht="16.5">
      <c r="E251" s="27"/>
      <c r="G251" s="27"/>
      <c r="H251" s="27"/>
      <c r="I251" s="27"/>
      <c r="J251" s="27"/>
      <c r="L251" s="27"/>
      <c r="M251" s="27"/>
      <c r="N251" s="27"/>
      <c r="O251" s="27"/>
    </row>
    <row r="252" spans="5:15" ht="16.5">
      <c r="E252" s="27"/>
      <c r="G252" s="27"/>
      <c r="H252" s="27"/>
      <c r="I252" s="27"/>
      <c r="J252" s="27"/>
      <c r="L252" s="27"/>
      <c r="M252" s="27"/>
      <c r="N252" s="27"/>
      <c r="O252" s="27"/>
    </row>
    <row r="253" spans="5:15" ht="16.5">
      <c r="E253" s="27"/>
      <c r="G253" s="27"/>
      <c r="H253" s="27"/>
      <c r="I253" s="27"/>
      <c r="J253" s="27"/>
      <c r="L253" s="27"/>
      <c r="M253" s="27"/>
      <c r="N253" s="27"/>
      <c r="O253" s="27"/>
    </row>
    <row r="254" spans="5:15" ht="16.5">
      <c r="E254" s="27"/>
      <c r="G254" s="27"/>
      <c r="H254" s="27"/>
      <c r="I254" s="27"/>
      <c r="J254" s="27"/>
      <c r="L254" s="27"/>
      <c r="M254" s="27"/>
      <c r="N254" s="27"/>
      <c r="O254" s="27"/>
    </row>
    <row r="255" spans="5:15" ht="16.5">
      <c r="E255" s="27"/>
      <c r="G255" s="27"/>
      <c r="H255" s="27"/>
      <c r="I255" s="27"/>
      <c r="J255" s="27"/>
      <c r="L255" s="27"/>
      <c r="M255" s="27"/>
      <c r="N255" s="27"/>
      <c r="O255" s="27"/>
    </row>
    <row r="256" spans="5:15" ht="16.5">
      <c r="E256" s="27"/>
      <c r="G256" s="27"/>
      <c r="H256" s="27"/>
      <c r="I256" s="27"/>
      <c r="J256" s="27"/>
      <c r="L256" s="27"/>
      <c r="M256" s="27"/>
      <c r="N256" s="27"/>
      <c r="O256" s="27"/>
    </row>
    <row r="257" spans="5:15" ht="16.5">
      <c r="E257" s="27"/>
      <c r="G257" s="27"/>
      <c r="H257" s="27"/>
      <c r="I257" s="27"/>
      <c r="J257" s="27"/>
      <c r="L257" s="27"/>
      <c r="M257" s="27"/>
      <c r="N257" s="27"/>
      <c r="O257" s="27"/>
    </row>
    <row r="258" spans="5:15" ht="16.5">
      <c r="E258" s="27"/>
      <c r="G258" s="27"/>
      <c r="H258" s="27"/>
      <c r="I258" s="27"/>
      <c r="J258" s="27"/>
      <c r="L258" s="27"/>
      <c r="M258" s="27"/>
      <c r="N258" s="27"/>
      <c r="O258" s="27"/>
    </row>
    <row r="259" spans="5:15" ht="16.5">
      <c r="E259" s="27"/>
      <c r="G259" s="27"/>
      <c r="H259" s="27"/>
      <c r="I259" s="27"/>
      <c r="J259" s="27"/>
      <c r="L259" s="27"/>
      <c r="M259" s="27"/>
      <c r="N259" s="27"/>
      <c r="O259" s="27"/>
    </row>
    <row r="260" spans="5:15" ht="16.5">
      <c r="E260" s="27"/>
      <c r="G260" s="27"/>
      <c r="H260" s="27"/>
      <c r="I260" s="27"/>
      <c r="J260" s="27"/>
      <c r="L260" s="27"/>
      <c r="M260" s="27"/>
      <c r="N260" s="27"/>
      <c r="O260" s="27"/>
    </row>
    <row r="261" spans="5:15" ht="16.5">
      <c r="E261" s="27"/>
      <c r="G261" s="27"/>
      <c r="H261" s="27"/>
      <c r="I261" s="27"/>
      <c r="J261" s="27"/>
      <c r="L261" s="27"/>
      <c r="M261" s="27"/>
      <c r="N261" s="27"/>
      <c r="O261" s="27"/>
    </row>
    <row r="262" spans="5:15" ht="16.5">
      <c r="E262" s="27"/>
      <c r="G262" s="27"/>
      <c r="H262" s="27"/>
      <c r="I262" s="27"/>
      <c r="J262" s="27"/>
      <c r="L262" s="27"/>
      <c r="M262" s="27"/>
      <c r="N262" s="27"/>
      <c r="O262" s="27"/>
    </row>
    <row r="263" spans="5:15" ht="16.5">
      <c r="E263" s="27"/>
      <c r="G263" s="27"/>
      <c r="H263" s="27"/>
      <c r="I263" s="27"/>
      <c r="J263" s="27"/>
      <c r="L263" s="27"/>
      <c r="M263" s="27"/>
      <c r="N263" s="27"/>
      <c r="O263" s="27"/>
    </row>
    <row r="264" spans="5:15" ht="16.5">
      <c r="E264" s="27"/>
      <c r="G264" s="27"/>
      <c r="H264" s="27"/>
      <c r="I264" s="27"/>
      <c r="J264" s="27"/>
      <c r="L264" s="27"/>
      <c r="M264" s="27"/>
      <c r="N264" s="27"/>
      <c r="O264" s="27"/>
    </row>
    <row r="265" spans="5:15" ht="16.5">
      <c r="E265" s="27"/>
      <c r="G265" s="27"/>
      <c r="H265" s="27"/>
      <c r="I265" s="27"/>
      <c r="J265" s="27"/>
      <c r="L265" s="27"/>
      <c r="M265" s="27"/>
      <c r="N265" s="27"/>
      <c r="O265" s="27"/>
    </row>
    <row r="266" spans="5:15" ht="16.5">
      <c r="E266" s="27"/>
      <c r="G266" s="27"/>
      <c r="H266" s="27"/>
      <c r="I266" s="27"/>
      <c r="J266" s="27"/>
      <c r="L266" s="27"/>
      <c r="M266" s="27"/>
      <c r="N266" s="27"/>
      <c r="O266" s="27"/>
    </row>
    <row r="267" spans="5:15" ht="16.5">
      <c r="E267" s="27"/>
      <c r="G267" s="27"/>
      <c r="H267" s="27"/>
      <c r="I267" s="27"/>
      <c r="J267" s="27"/>
      <c r="L267" s="27"/>
      <c r="M267" s="27"/>
      <c r="N267" s="27"/>
      <c r="O267" s="27"/>
    </row>
    <row r="268" spans="5:15" ht="16.5">
      <c r="E268" s="27"/>
      <c r="G268" s="27"/>
      <c r="H268" s="27"/>
      <c r="I268" s="27"/>
      <c r="J268" s="27"/>
      <c r="L268" s="27"/>
      <c r="M268" s="27"/>
      <c r="N268" s="27"/>
      <c r="O268" s="27"/>
    </row>
    <row r="269" spans="5:15" ht="16.5">
      <c r="E269" s="27"/>
      <c r="G269" s="27"/>
      <c r="H269" s="27"/>
      <c r="I269" s="27"/>
      <c r="J269" s="27"/>
      <c r="L269" s="27"/>
      <c r="M269" s="27"/>
      <c r="N269" s="27"/>
      <c r="O269" s="27"/>
    </row>
    <row r="270" spans="5:15" ht="16.5">
      <c r="E270" s="27"/>
      <c r="G270" s="27"/>
      <c r="H270" s="27"/>
      <c r="I270" s="27"/>
      <c r="J270" s="27"/>
      <c r="L270" s="27"/>
      <c r="M270" s="27"/>
      <c r="N270" s="27"/>
      <c r="O270" s="27"/>
    </row>
    <row r="271" spans="5:15" ht="16.5">
      <c r="E271" s="27"/>
      <c r="G271" s="27"/>
      <c r="H271" s="27"/>
      <c r="I271" s="27"/>
      <c r="J271" s="27"/>
      <c r="L271" s="27"/>
      <c r="M271" s="27"/>
      <c r="N271" s="27"/>
      <c r="O271" s="27"/>
    </row>
    <row r="272" spans="5:15" ht="16.5">
      <c r="E272" s="27"/>
      <c r="G272" s="27"/>
      <c r="H272" s="27"/>
      <c r="I272" s="27"/>
      <c r="J272" s="27"/>
      <c r="L272" s="27"/>
      <c r="M272" s="27"/>
      <c r="N272" s="27"/>
      <c r="O272" s="27"/>
    </row>
    <row r="273" spans="5:15" ht="16.5">
      <c r="E273" s="27"/>
      <c r="G273" s="27"/>
      <c r="H273" s="27"/>
      <c r="I273" s="27"/>
      <c r="J273" s="27"/>
      <c r="L273" s="27"/>
      <c r="M273" s="27"/>
      <c r="N273" s="27"/>
      <c r="O273" s="27"/>
    </row>
    <row r="274" spans="5:15" ht="16.5">
      <c r="E274" s="27"/>
      <c r="G274" s="27"/>
      <c r="H274" s="27"/>
      <c r="I274" s="27"/>
      <c r="J274" s="27"/>
      <c r="L274" s="27"/>
      <c r="M274" s="27"/>
      <c r="N274" s="27"/>
      <c r="O274" s="27"/>
    </row>
    <row r="275" spans="5:15" ht="16.5">
      <c r="E275" s="27"/>
      <c r="G275" s="27"/>
      <c r="H275" s="27"/>
      <c r="I275" s="27"/>
      <c r="J275" s="27"/>
      <c r="L275" s="27"/>
      <c r="M275" s="27"/>
      <c r="N275" s="27"/>
      <c r="O275" s="27"/>
    </row>
    <row r="276" spans="5:15" ht="16.5">
      <c r="E276" s="27"/>
      <c r="G276" s="27"/>
      <c r="H276" s="27"/>
      <c r="I276" s="27"/>
      <c r="J276" s="27"/>
      <c r="L276" s="27"/>
      <c r="M276" s="27"/>
      <c r="N276" s="27"/>
      <c r="O276" s="27"/>
    </row>
    <row r="277" spans="5:15" ht="16.5">
      <c r="E277" s="27"/>
      <c r="G277" s="27"/>
      <c r="H277" s="27"/>
      <c r="I277" s="27"/>
      <c r="J277" s="27"/>
      <c r="L277" s="27"/>
      <c r="M277" s="27"/>
      <c r="N277" s="27"/>
      <c r="O277" s="27"/>
    </row>
    <row r="278" spans="5:15" ht="16.5">
      <c r="E278" s="27"/>
      <c r="G278" s="27"/>
      <c r="H278" s="27"/>
      <c r="I278" s="27"/>
      <c r="J278" s="27"/>
      <c r="L278" s="27"/>
      <c r="M278" s="27"/>
      <c r="N278" s="27"/>
      <c r="O278" s="27"/>
    </row>
    <row r="279" spans="5:15" ht="16.5">
      <c r="E279" s="27"/>
      <c r="G279" s="27"/>
      <c r="H279" s="27"/>
      <c r="I279" s="27"/>
      <c r="J279" s="27"/>
      <c r="L279" s="27"/>
      <c r="M279" s="27"/>
      <c r="N279" s="27"/>
      <c r="O279" s="27"/>
    </row>
    <row r="280" spans="5:15" ht="16.5">
      <c r="E280" s="27"/>
      <c r="G280" s="27"/>
      <c r="H280" s="27"/>
      <c r="I280" s="27"/>
      <c r="J280" s="27"/>
      <c r="L280" s="27"/>
      <c r="M280" s="27"/>
      <c r="N280" s="27"/>
      <c r="O280" s="27"/>
    </row>
    <row r="281" spans="5:15" ht="16.5">
      <c r="E281" s="27"/>
      <c r="G281" s="27"/>
      <c r="H281" s="27"/>
      <c r="I281" s="27"/>
      <c r="J281" s="27"/>
      <c r="L281" s="27"/>
      <c r="M281" s="27"/>
      <c r="N281" s="27"/>
      <c r="O281" s="27"/>
    </row>
    <row r="282" spans="5:15" ht="16.5">
      <c r="E282" s="27"/>
      <c r="G282" s="27"/>
      <c r="H282" s="27"/>
      <c r="I282" s="27"/>
      <c r="J282" s="27"/>
      <c r="L282" s="27"/>
      <c r="M282" s="27"/>
      <c r="N282" s="27"/>
      <c r="O282" s="27"/>
    </row>
    <row r="283" spans="5:15" ht="16.5">
      <c r="E283" s="27"/>
      <c r="G283" s="27"/>
      <c r="H283" s="27"/>
      <c r="I283" s="27"/>
      <c r="J283" s="27"/>
      <c r="L283" s="27"/>
      <c r="M283" s="27"/>
      <c r="N283" s="27"/>
      <c r="O283" s="27"/>
    </row>
    <row r="284" spans="5:15" ht="16.5">
      <c r="E284" s="27"/>
      <c r="G284" s="27"/>
      <c r="H284" s="27"/>
      <c r="I284" s="27"/>
      <c r="J284" s="27"/>
      <c r="L284" s="27"/>
      <c r="M284" s="27"/>
      <c r="N284" s="27"/>
      <c r="O284" s="27"/>
    </row>
    <row r="285" spans="5:15" ht="16.5">
      <c r="E285" s="27"/>
      <c r="G285" s="27"/>
      <c r="H285" s="27"/>
      <c r="I285" s="27"/>
      <c r="J285" s="27"/>
      <c r="L285" s="27"/>
      <c r="M285" s="27"/>
      <c r="N285" s="27"/>
      <c r="O285" s="27"/>
    </row>
    <row r="286" spans="5:15" ht="16.5">
      <c r="E286" s="27"/>
      <c r="G286" s="27"/>
      <c r="H286" s="27"/>
      <c r="I286" s="27"/>
      <c r="J286" s="27"/>
      <c r="L286" s="27"/>
      <c r="M286" s="27"/>
      <c r="N286" s="27"/>
      <c r="O286" s="27"/>
    </row>
    <row r="287" spans="5:15" ht="16.5">
      <c r="E287" s="27"/>
      <c r="G287" s="27"/>
      <c r="H287" s="27"/>
      <c r="I287" s="27"/>
      <c r="J287" s="27"/>
      <c r="L287" s="27"/>
      <c r="M287" s="27"/>
      <c r="N287" s="27"/>
      <c r="O287" s="27"/>
    </row>
    <row r="288" spans="5:15" ht="16.5">
      <c r="E288" s="27"/>
      <c r="G288" s="27"/>
      <c r="H288" s="27"/>
      <c r="I288" s="27"/>
      <c r="J288" s="27"/>
      <c r="L288" s="27"/>
      <c r="M288" s="27"/>
      <c r="N288" s="27"/>
      <c r="O288" s="27"/>
    </row>
    <row r="289" spans="5:15" ht="16.5">
      <c r="E289" s="27"/>
      <c r="G289" s="27"/>
      <c r="H289" s="27"/>
      <c r="I289" s="27"/>
      <c r="J289" s="27"/>
      <c r="L289" s="27"/>
      <c r="M289" s="27"/>
      <c r="N289" s="27"/>
      <c r="O289" s="27"/>
    </row>
    <row r="290" spans="5:15" ht="16.5">
      <c r="E290" s="27"/>
      <c r="G290" s="27"/>
      <c r="H290" s="27"/>
      <c r="I290" s="27"/>
      <c r="J290" s="27"/>
      <c r="L290" s="27"/>
      <c r="M290" s="27"/>
      <c r="N290" s="27"/>
      <c r="O290" s="27"/>
    </row>
    <row r="291" spans="5:15" ht="16.5">
      <c r="E291" s="27"/>
      <c r="G291" s="27"/>
      <c r="H291" s="27"/>
      <c r="I291" s="27"/>
      <c r="J291" s="27"/>
      <c r="L291" s="27"/>
      <c r="M291" s="27"/>
      <c r="N291" s="27"/>
      <c r="O291" s="27"/>
    </row>
    <row r="292" spans="5:15" ht="16.5">
      <c r="E292" s="27"/>
      <c r="G292" s="27"/>
      <c r="H292" s="27"/>
      <c r="I292" s="27"/>
      <c r="J292" s="27"/>
      <c r="L292" s="27"/>
      <c r="M292" s="27"/>
      <c r="N292" s="27"/>
      <c r="O292" s="27"/>
    </row>
    <row r="293" spans="5:15" ht="16.5">
      <c r="E293" s="27"/>
      <c r="G293" s="27"/>
      <c r="H293" s="27"/>
      <c r="I293" s="27"/>
      <c r="J293" s="27"/>
      <c r="L293" s="27"/>
      <c r="M293" s="27"/>
      <c r="N293" s="27"/>
      <c r="O293" s="27"/>
    </row>
    <row r="294" spans="5:15" ht="16.5">
      <c r="E294" s="27"/>
      <c r="G294" s="27"/>
      <c r="H294" s="27"/>
      <c r="I294" s="27"/>
      <c r="J294" s="27"/>
      <c r="L294" s="27"/>
      <c r="M294" s="27"/>
      <c r="N294" s="27"/>
      <c r="O294" s="27"/>
    </row>
    <row r="295" spans="5:15" ht="16.5">
      <c r="E295" s="27"/>
      <c r="G295" s="27"/>
      <c r="H295" s="27"/>
      <c r="I295" s="27"/>
      <c r="J295" s="27"/>
      <c r="L295" s="27"/>
      <c r="M295" s="27"/>
      <c r="N295" s="27"/>
      <c r="O295" s="27"/>
    </row>
    <row r="296" spans="5:15" ht="16.5">
      <c r="E296" s="27"/>
      <c r="G296" s="27"/>
      <c r="H296" s="27"/>
      <c r="I296" s="27"/>
      <c r="J296" s="27"/>
      <c r="L296" s="27"/>
      <c r="M296" s="27"/>
      <c r="N296" s="27"/>
      <c r="O296" s="27"/>
    </row>
    <row r="297" spans="5:15" ht="16.5">
      <c r="E297" s="27"/>
      <c r="G297" s="27"/>
      <c r="H297" s="27"/>
      <c r="I297" s="27"/>
      <c r="J297" s="27"/>
      <c r="L297" s="27"/>
      <c r="M297" s="27"/>
      <c r="N297" s="27"/>
      <c r="O297" s="27"/>
    </row>
    <row r="298" spans="5:15" ht="16.5">
      <c r="E298" s="27"/>
      <c r="G298" s="27"/>
      <c r="H298" s="27"/>
      <c r="I298" s="27"/>
      <c r="J298" s="27"/>
      <c r="L298" s="27"/>
      <c r="M298" s="27"/>
      <c r="N298" s="27"/>
      <c r="O298" s="27"/>
    </row>
    <row r="299" spans="5:15" ht="16.5">
      <c r="E299" s="27"/>
      <c r="G299" s="27"/>
      <c r="H299" s="27"/>
      <c r="I299" s="27"/>
      <c r="J299" s="27"/>
      <c r="L299" s="27"/>
      <c r="M299" s="27"/>
      <c r="N299" s="27"/>
      <c r="O299" s="27"/>
    </row>
    <row r="300" spans="5:15" ht="16.5">
      <c r="E300" s="27"/>
      <c r="G300" s="27"/>
      <c r="H300" s="27"/>
      <c r="I300" s="27"/>
      <c r="J300" s="27"/>
      <c r="L300" s="27"/>
      <c r="M300" s="27"/>
      <c r="N300" s="27"/>
      <c r="O300" s="27"/>
    </row>
    <row r="301" spans="5:15" ht="16.5">
      <c r="E301" s="27"/>
      <c r="G301" s="27"/>
      <c r="H301" s="27"/>
      <c r="I301" s="27"/>
      <c r="J301" s="27"/>
      <c r="L301" s="27"/>
      <c r="M301" s="27"/>
      <c r="N301" s="27"/>
      <c r="O301" s="27"/>
    </row>
    <row r="302" spans="5:15" ht="16.5">
      <c r="E302" s="27"/>
      <c r="G302" s="27"/>
      <c r="H302" s="27"/>
      <c r="I302" s="27"/>
      <c r="J302" s="27"/>
      <c r="L302" s="27"/>
      <c r="M302" s="27"/>
      <c r="N302" s="27"/>
      <c r="O302" s="27"/>
    </row>
    <row r="303" spans="5:15" ht="16.5">
      <c r="E303" s="27"/>
      <c r="G303" s="27"/>
      <c r="H303" s="27"/>
      <c r="I303" s="27"/>
      <c r="J303" s="27"/>
      <c r="L303" s="27"/>
      <c r="M303" s="27"/>
      <c r="N303" s="27"/>
      <c r="O303" s="27"/>
    </row>
    <row r="304" spans="5:15" ht="16.5">
      <c r="E304" s="27"/>
      <c r="G304" s="27"/>
      <c r="H304" s="27"/>
      <c r="I304" s="27"/>
      <c r="J304" s="27"/>
      <c r="L304" s="27"/>
      <c r="M304" s="27"/>
      <c r="N304" s="27"/>
      <c r="O304" s="27"/>
    </row>
    <row r="305" spans="5:15" ht="16.5">
      <c r="E305" s="27"/>
      <c r="G305" s="27"/>
      <c r="H305" s="27"/>
      <c r="I305" s="27"/>
      <c r="J305" s="27"/>
      <c r="L305" s="27"/>
      <c r="M305" s="27"/>
      <c r="N305" s="27"/>
      <c r="O305" s="27"/>
    </row>
    <row r="306" spans="5:15" ht="16.5">
      <c r="E306" s="27"/>
      <c r="G306" s="27"/>
      <c r="H306" s="27"/>
      <c r="I306" s="27"/>
      <c r="J306" s="27"/>
      <c r="L306" s="27"/>
      <c r="M306" s="27"/>
      <c r="N306" s="27"/>
      <c r="O306" s="27"/>
    </row>
    <row r="307" spans="5:15" ht="16.5">
      <c r="E307" s="27"/>
      <c r="G307" s="27"/>
      <c r="H307" s="27"/>
      <c r="I307" s="27"/>
      <c r="J307" s="27"/>
      <c r="L307" s="27"/>
      <c r="M307" s="27"/>
      <c r="N307" s="27"/>
      <c r="O307" s="27"/>
    </row>
    <row r="308" spans="5:15" ht="16.5">
      <c r="E308" s="27"/>
      <c r="G308" s="27"/>
      <c r="H308" s="27"/>
      <c r="I308" s="27"/>
      <c r="J308" s="27"/>
      <c r="L308" s="27"/>
      <c r="M308" s="27"/>
      <c r="N308" s="27"/>
      <c r="O308" s="27"/>
    </row>
    <row r="309" spans="5:15" ht="16.5">
      <c r="E309" s="27"/>
      <c r="G309" s="27"/>
      <c r="H309" s="27"/>
      <c r="I309" s="27"/>
      <c r="J309" s="27"/>
      <c r="L309" s="27"/>
      <c r="M309" s="27"/>
      <c r="N309" s="27"/>
      <c r="O309" s="27"/>
    </row>
    <row r="310" spans="5:15" ht="16.5">
      <c r="E310" s="27"/>
      <c r="G310" s="27"/>
      <c r="H310" s="27"/>
      <c r="I310" s="27"/>
      <c r="J310" s="27"/>
      <c r="L310" s="27"/>
      <c r="M310" s="27"/>
      <c r="N310" s="27"/>
      <c r="O310" s="27"/>
    </row>
    <row r="311" spans="5:15" ht="16.5">
      <c r="E311" s="27"/>
      <c r="G311" s="27"/>
      <c r="H311" s="27"/>
      <c r="I311" s="27"/>
      <c r="J311" s="27"/>
      <c r="L311" s="27"/>
      <c r="M311" s="27"/>
      <c r="N311" s="27"/>
      <c r="O311" s="27"/>
    </row>
    <row r="312" spans="5:15" ht="16.5">
      <c r="E312" s="27"/>
      <c r="G312" s="27"/>
      <c r="H312" s="27"/>
      <c r="I312" s="27"/>
      <c r="J312" s="27"/>
      <c r="L312" s="27"/>
      <c r="M312" s="27"/>
      <c r="N312" s="27"/>
      <c r="O312" s="27"/>
    </row>
    <row r="313" spans="5:15" ht="16.5">
      <c r="E313" s="27"/>
      <c r="G313" s="27"/>
      <c r="H313" s="27"/>
      <c r="I313" s="27"/>
      <c r="J313" s="27"/>
      <c r="L313" s="27"/>
      <c r="M313" s="27"/>
      <c r="N313" s="27"/>
      <c r="O313" s="27"/>
    </row>
    <row r="314" spans="5:15" ht="16.5">
      <c r="E314" s="27"/>
      <c r="G314" s="27"/>
      <c r="H314" s="27"/>
      <c r="I314" s="27"/>
      <c r="J314" s="27"/>
      <c r="L314" s="27"/>
      <c r="M314" s="27"/>
      <c r="N314" s="27"/>
      <c r="O314" s="27"/>
    </row>
    <row r="315" spans="5:15" ht="16.5">
      <c r="E315" s="27"/>
      <c r="G315" s="27"/>
      <c r="H315" s="27"/>
      <c r="I315" s="27"/>
      <c r="J315" s="27"/>
      <c r="L315" s="27"/>
      <c r="M315" s="27"/>
      <c r="N315" s="27"/>
      <c r="O315" s="27"/>
    </row>
    <row r="316" spans="5:15" ht="16.5">
      <c r="E316" s="27"/>
      <c r="G316" s="27"/>
      <c r="H316" s="27"/>
      <c r="I316" s="27"/>
      <c r="J316" s="27"/>
      <c r="L316" s="27"/>
      <c r="M316" s="27"/>
      <c r="N316" s="27"/>
      <c r="O316" s="27"/>
    </row>
    <row r="317" spans="5:15" ht="16.5">
      <c r="E317" s="27"/>
      <c r="G317" s="27"/>
      <c r="H317" s="27"/>
      <c r="I317" s="27"/>
      <c r="J317" s="27"/>
      <c r="L317" s="27"/>
      <c r="M317" s="27"/>
      <c r="N317" s="27"/>
      <c r="O317" s="27"/>
    </row>
    <row r="318" spans="5:15" ht="16.5">
      <c r="E318" s="27"/>
      <c r="G318" s="27"/>
      <c r="H318" s="27"/>
      <c r="I318" s="27"/>
      <c r="J318" s="27"/>
      <c r="L318" s="27"/>
      <c r="M318" s="27"/>
      <c r="N318" s="27"/>
      <c r="O318" s="27"/>
    </row>
    <row r="319" spans="5:15" ht="16.5">
      <c r="E319" s="27"/>
      <c r="G319" s="27"/>
      <c r="H319" s="27"/>
      <c r="I319" s="27"/>
      <c r="J319" s="27"/>
      <c r="L319" s="27"/>
      <c r="M319" s="27"/>
      <c r="N319" s="27"/>
      <c r="O319" s="27"/>
    </row>
    <row r="320" spans="5:15" ht="16.5">
      <c r="E320" s="27"/>
      <c r="G320" s="27"/>
      <c r="H320" s="27"/>
      <c r="I320" s="27"/>
      <c r="J320" s="27"/>
      <c r="L320" s="27"/>
      <c r="M320" s="27"/>
      <c r="N320" s="27"/>
      <c r="O320" s="27"/>
    </row>
    <row r="321" spans="5:15" ht="16.5">
      <c r="E321" s="27"/>
      <c r="G321" s="27"/>
      <c r="H321" s="27"/>
      <c r="I321" s="27"/>
      <c r="J321" s="27"/>
      <c r="L321" s="27"/>
      <c r="M321" s="27"/>
      <c r="N321" s="27"/>
      <c r="O321" s="27"/>
    </row>
    <row r="322" spans="5:15" ht="16.5">
      <c r="E322" s="27"/>
      <c r="G322" s="27"/>
      <c r="H322" s="27"/>
      <c r="I322" s="27"/>
      <c r="J322" s="27"/>
      <c r="L322" s="27"/>
      <c r="M322" s="27"/>
      <c r="N322" s="27"/>
      <c r="O322" s="27"/>
    </row>
    <row r="323" spans="5:15" ht="16.5">
      <c r="E323" s="27"/>
      <c r="G323" s="27"/>
      <c r="H323" s="27"/>
      <c r="I323" s="27"/>
      <c r="J323" s="27"/>
      <c r="L323" s="27"/>
      <c r="M323" s="27"/>
      <c r="N323" s="27"/>
      <c r="O323" s="27"/>
    </row>
    <row r="324" spans="5:15" ht="16.5">
      <c r="E324" s="27"/>
      <c r="G324" s="27"/>
      <c r="H324" s="27"/>
      <c r="I324" s="27"/>
      <c r="J324" s="27"/>
      <c r="L324" s="27"/>
      <c r="M324" s="27"/>
      <c r="N324" s="27"/>
      <c r="O324" s="27"/>
    </row>
    <row r="325" spans="5:15" ht="16.5">
      <c r="E325" s="27"/>
      <c r="G325" s="27"/>
      <c r="H325" s="27"/>
      <c r="I325" s="27"/>
      <c r="J325" s="27"/>
      <c r="L325" s="27"/>
      <c r="M325" s="27"/>
      <c r="N325" s="27"/>
      <c r="O325" s="27"/>
    </row>
    <row r="326" spans="5:15" ht="16.5">
      <c r="E326" s="27"/>
      <c r="G326" s="27"/>
      <c r="H326" s="27"/>
      <c r="I326" s="27"/>
      <c r="J326" s="27"/>
      <c r="L326" s="27"/>
      <c r="M326" s="27"/>
      <c r="N326" s="27"/>
      <c r="O326" s="27"/>
    </row>
    <row r="327" spans="5:15" ht="16.5">
      <c r="E327" s="27"/>
      <c r="G327" s="27"/>
      <c r="H327" s="27"/>
      <c r="I327" s="27"/>
      <c r="J327" s="27"/>
      <c r="L327" s="27"/>
      <c r="M327" s="27"/>
      <c r="N327" s="27"/>
      <c r="O327" s="27"/>
    </row>
    <row r="328" spans="5:15" ht="16.5">
      <c r="E328" s="27"/>
      <c r="G328" s="27"/>
      <c r="H328" s="27"/>
      <c r="I328" s="27"/>
      <c r="J328" s="27"/>
      <c r="L328" s="27"/>
      <c r="M328" s="27"/>
      <c r="N328" s="27"/>
      <c r="O328" s="27"/>
    </row>
    <row r="329" spans="5:15" ht="16.5">
      <c r="E329" s="27"/>
      <c r="G329" s="27"/>
      <c r="H329" s="27"/>
      <c r="I329" s="27"/>
      <c r="J329" s="27"/>
      <c r="L329" s="27"/>
      <c r="M329" s="27"/>
      <c r="N329" s="27"/>
      <c r="O329" s="27"/>
    </row>
    <row r="330" spans="5:15" ht="16.5">
      <c r="E330" s="27"/>
      <c r="G330" s="27"/>
      <c r="H330" s="27"/>
      <c r="I330" s="27"/>
      <c r="J330" s="27"/>
      <c r="L330" s="27"/>
      <c r="M330" s="27"/>
      <c r="N330" s="27"/>
      <c r="O330" s="27"/>
    </row>
    <row r="331" spans="5:15" ht="16.5">
      <c r="E331" s="27"/>
      <c r="G331" s="27"/>
      <c r="H331" s="27"/>
      <c r="I331" s="27"/>
      <c r="J331" s="27"/>
      <c r="L331" s="27"/>
      <c r="M331" s="27"/>
      <c r="N331" s="27"/>
      <c r="O331" s="27"/>
    </row>
    <row r="332" spans="5:15" ht="16.5">
      <c r="E332" s="27"/>
      <c r="G332" s="27"/>
      <c r="H332" s="27"/>
      <c r="I332" s="27"/>
      <c r="J332" s="27"/>
      <c r="L332" s="27"/>
      <c r="M332" s="27"/>
      <c r="N332" s="27"/>
      <c r="O332" s="27"/>
    </row>
    <row r="333" spans="5:15" ht="16.5">
      <c r="E333" s="27"/>
      <c r="G333" s="27"/>
      <c r="H333" s="27"/>
      <c r="I333" s="27"/>
      <c r="J333" s="27"/>
      <c r="L333" s="27"/>
      <c r="M333" s="27"/>
      <c r="N333" s="27"/>
      <c r="O333" s="27"/>
    </row>
    <row r="334" spans="5:15" ht="16.5">
      <c r="E334" s="27"/>
      <c r="G334" s="27"/>
      <c r="H334" s="27"/>
      <c r="I334" s="27"/>
      <c r="J334" s="27"/>
      <c r="L334" s="27"/>
      <c r="M334" s="27"/>
      <c r="N334" s="27"/>
      <c r="O334" s="27"/>
    </row>
    <row r="335" spans="5:15" ht="16.5">
      <c r="E335" s="27"/>
      <c r="G335" s="27"/>
      <c r="H335" s="27"/>
      <c r="I335" s="27"/>
      <c r="J335" s="27"/>
      <c r="L335" s="27"/>
      <c r="M335" s="27"/>
      <c r="N335" s="27"/>
      <c r="O335" s="27"/>
    </row>
    <row r="336" spans="5:15" ht="16.5">
      <c r="E336" s="27"/>
      <c r="G336" s="27"/>
      <c r="H336" s="27"/>
      <c r="I336" s="27"/>
      <c r="J336" s="27"/>
      <c r="L336" s="27"/>
      <c r="M336" s="27"/>
      <c r="N336" s="27"/>
      <c r="O336" s="27"/>
    </row>
    <row r="337" spans="5:15" ht="16.5">
      <c r="E337" s="27"/>
      <c r="G337" s="27"/>
      <c r="H337" s="27"/>
      <c r="I337" s="27"/>
      <c r="J337" s="27"/>
      <c r="L337" s="27"/>
      <c r="M337" s="27"/>
      <c r="N337" s="27"/>
      <c r="O337" s="27"/>
    </row>
    <row r="338" spans="5:15" ht="16.5">
      <c r="E338" s="27"/>
      <c r="G338" s="27"/>
      <c r="H338" s="27"/>
      <c r="I338" s="27"/>
      <c r="J338" s="27"/>
      <c r="L338" s="27"/>
      <c r="M338" s="27"/>
      <c r="N338" s="27"/>
      <c r="O338" s="27"/>
    </row>
    <row r="339" spans="5:15" ht="16.5">
      <c r="E339" s="27"/>
      <c r="G339" s="27"/>
      <c r="H339" s="27"/>
      <c r="I339" s="27"/>
      <c r="J339" s="27"/>
      <c r="L339" s="27"/>
      <c r="M339" s="27"/>
      <c r="N339" s="27"/>
      <c r="O339" s="27"/>
    </row>
    <row r="340" spans="5:15" ht="16.5">
      <c r="E340" s="27"/>
      <c r="G340" s="27"/>
      <c r="H340" s="27"/>
      <c r="I340" s="27"/>
      <c r="J340" s="27"/>
      <c r="L340" s="27"/>
      <c r="M340" s="27"/>
      <c r="N340" s="27"/>
      <c r="O340" s="27"/>
    </row>
    <row r="341" spans="5:15" ht="16.5">
      <c r="E341" s="27"/>
      <c r="G341" s="27"/>
      <c r="H341" s="27"/>
      <c r="I341" s="27"/>
      <c r="J341" s="27"/>
      <c r="L341" s="27"/>
      <c r="M341" s="27"/>
      <c r="N341" s="27"/>
      <c r="O341" s="27"/>
    </row>
    <row r="342" spans="5:15" ht="16.5">
      <c r="E342" s="27"/>
      <c r="G342" s="27"/>
      <c r="H342" s="27"/>
      <c r="I342" s="27"/>
      <c r="J342" s="27"/>
      <c r="L342" s="27"/>
      <c r="M342" s="27"/>
      <c r="N342" s="27"/>
      <c r="O342" s="27"/>
    </row>
    <row r="343" spans="5:15" ht="16.5">
      <c r="E343" s="27"/>
      <c r="G343" s="27"/>
      <c r="H343" s="27"/>
      <c r="I343" s="27"/>
      <c r="J343" s="27"/>
      <c r="L343" s="27"/>
      <c r="M343" s="27"/>
      <c r="N343" s="27"/>
      <c r="O343" s="27"/>
    </row>
    <row r="344" spans="5:15" ht="16.5">
      <c r="E344" s="27"/>
      <c r="G344" s="27"/>
      <c r="H344" s="27"/>
      <c r="I344" s="27"/>
      <c r="J344" s="27"/>
      <c r="L344" s="27"/>
      <c r="M344" s="27"/>
      <c r="N344" s="27"/>
      <c r="O344" s="27"/>
    </row>
    <row r="345" spans="5:15" ht="16.5">
      <c r="E345" s="27"/>
      <c r="G345" s="27"/>
      <c r="H345" s="27"/>
      <c r="I345" s="27"/>
      <c r="J345" s="27"/>
      <c r="L345" s="27"/>
      <c r="M345" s="27"/>
      <c r="N345" s="27"/>
      <c r="O345" s="27"/>
    </row>
    <row r="346" spans="5:15" ht="16.5">
      <c r="E346" s="27"/>
      <c r="G346" s="27"/>
      <c r="H346" s="27"/>
      <c r="I346" s="27"/>
      <c r="J346" s="27"/>
      <c r="L346" s="27"/>
      <c r="M346" s="27"/>
      <c r="N346" s="27"/>
      <c r="O346" s="27"/>
    </row>
    <row r="347" spans="5:15" ht="16.5">
      <c r="E347" s="27"/>
      <c r="G347" s="27"/>
      <c r="H347" s="27"/>
      <c r="I347" s="27"/>
      <c r="J347" s="27"/>
      <c r="L347" s="27"/>
      <c r="M347" s="27"/>
      <c r="N347" s="27"/>
      <c r="O347" s="27"/>
    </row>
    <row r="348" spans="5:15" ht="16.5">
      <c r="E348" s="27"/>
      <c r="G348" s="27"/>
      <c r="H348" s="27"/>
      <c r="I348" s="27"/>
      <c r="J348" s="27"/>
      <c r="L348" s="27"/>
      <c r="M348" s="27"/>
      <c r="N348" s="27"/>
      <c r="O348" s="27"/>
    </row>
    <row r="349" spans="5:15" ht="16.5">
      <c r="E349" s="27"/>
      <c r="G349" s="27"/>
      <c r="H349" s="27"/>
      <c r="I349" s="27"/>
      <c r="J349" s="27"/>
      <c r="L349" s="27"/>
      <c r="M349" s="27"/>
      <c r="N349" s="27"/>
      <c r="O349" s="27"/>
    </row>
    <row r="350" spans="5:15" ht="16.5">
      <c r="E350" s="27"/>
      <c r="G350" s="27"/>
      <c r="H350" s="27"/>
      <c r="I350" s="27"/>
      <c r="J350" s="27"/>
      <c r="L350" s="27"/>
      <c r="M350" s="27"/>
      <c r="N350" s="27"/>
      <c r="O350" s="27"/>
    </row>
    <row r="351" spans="5:15" ht="16.5">
      <c r="E351" s="27"/>
      <c r="G351" s="27"/>
      <c r="H351" s="27"/>
      <c r="I351" s="27"/>
      <c r="J351" s="27"/>
      <c r="L351" s="27"/>
      <c r="M351" s="27"/>
      <c r="N351" s="27"/>
      <c r="O351" s="27"/>
    </row>
    <row r="352" spans="5:15" ht="16.5">
      <c r="E352" s="27"/>
      <c r="G352" s="27"/>
      <c r="H352" s="27"/>
      <c r="I352" s="27"/>
      <c r="J352" s="27"/>
      <c r="L352" s="27"/>
      <c r="M352" s="27"/>
      <c r="N352" s="27"/>
      <c r="O352" s="27"/>
    </row>
    <row r="353" spans="5:15" ht="16.5">
      <c r="E353" s="27"/>
      <c r="G353" s="27"/>
      <c r="H353" s="27"/>
      <c r="I353" s="27"/>
      <c r="J353" s="27"/>
      <c r="L353" s="27"/>
      <c r="M353" s="27"/>
      <c r="N353" s="27"/>
      <c r="O353" s="27"/>
    </row>
    <row r="354" spans="5:15" ht="16.5">
      <c r="E354" s="27"/>
      <c r="G354" s="27"/>
      <c r="H354" s="27"/>
      <c r="I354" s="27"/>
      <c r="J354" s="27"/>
      <c r="L354" s="27"/>
      <c r="M354" s="27"/>
      <c r="N354" s="27"/>
      <c r="O354" s="27"/>
    </row>
    <row r="355" spans="5:15" ht="16.5">
      <c r="E355" s="27"/>
      <c r="G355" s="27"/>
      <c r="H355" s="27"/>
      <c r="I355" s="27"/>
      <c r="J355" s="27"/>
      <c r="L355" s="27"/>
      <c r="M355" s="27"/>
      <c r="N355" s="27"/>
      <c r="O355" s="27"/>
    </row>
    <row r="356" spans="5:15" ht="16.5">
      <c r="E356" s="27"/>
      <c r="G356" s="27"/>
      <c r="H356" s="27"/>
      <c r="I356" s="27"/>
      <c r="J356" s="27"/>
      <c r="L356" s="27"/>
      <c r="M356" s="27"/>
      <c r="N356" s="27"/>
      <c r="O356" s="27"/>
    </row>
    <row r="357" spans="5:15" ht="16.5">
      <c r="E357" s="27"/>
      <c r="G357" s="27"/>
      <c r="H357" s="27"/>
      <c r="I357" s="27"/>
      <c r="J357" s="27"/>
      <c r="L357" s="27"/>
      <c r="M357" s="27"/>
      <c r="N357" s="27"/>
      <c r="O357" s="27"/>
    </row>
    <row r="358" spans="5:15" ht="16.5">
      <c r="E358" s="27"/>
      <c r="G358" s="27"/>
      <c r="H358" s="27"/>
      <c r="I358" s="27"/>
      <c r="J358" s="27"/>
      <c r="L358" s="27"/>
      <c r="M358" s="27"/>
      <c r="N358" s="27"/>
      <c r="O358" s="27"/>
    </row>
    <row r="359" spans="5:15" ht="16.5">
      <c r="E359" s="27"/>
      <c r="G359" s="27"/>
      <c r="H359" s="27"/>
      <c r="I359" s="27"/>
      <c r="J359" s="27"/>
      <c r="L359" s="27"/>
      <c r="M359" s="27"/>
      <c r="N359" s="27"/>
      <c r="O359" s="27"/>
    </row>
    <row r="360" spans="5:15" ht="16.5">
      <c r="E360" s="27"/>
      <c r="G360" s="27"/>
      <c r="H360" s="27"/>
      <c r="I360" s="27"/>
      <c r="J360" s="27"/>
      <c r="L360" s="27"/>
      <c r="M360" s="27"/>
      <c r="N360" s="27"/>
      <c r="O360" s="27"/>
    </row>
    <row r="361" spans="5:15" ht="16.5">
      <c r="E361" s="27"/>
      <c r="G361" s="27"/>
      <c r="H361" s="27"/>
      <c r="I361" s="27"/>
      <c r="J361" s="27"/>
      <c r="L361" s="27"/>
      <c r="M361" s="27"/>
      <c r="N361" s="27"/>
      <c r="O361" s="27"/>
    </row>
    <row r="362" spans="5:15" ht="16.5">
      <c r="E362" s="27"/>
      <c r="G362" s="27"/>
      <c r="H362" s="27"/>
      <c r="I362" s="27"/>
      <c r="J362" s="27"/>
      <c r="L362" s="27"/>
      <c r="M362" s="27"/>
      <c r="N362" s="27"/>
      <c r="O362" s="27"/>
    </row>
    <row r="363" spans="5:15" ht="16.5">
      <c r="E363" s="27"/>
      <c r="G363" s="27"/>
      <c r="H363" s="27"/>
      <c r="I363" s="27"/>
      <c r="J363" s="27"/>
      <c r="L363" s="27"/>
      <c r="M363" s="27"/>
      <c r="N363" s="27"/>
      <c r="O363" s="27"/>
    </row>
    <row r="364" spans="5:15" ht="16.5">
      <c r="E364" s="27"/>
      <c r="G364" s="27"/>
      <c r="H364" s="27"/>
      <c r="I364" s="27"/>
      <c r="J364" s="27"/>
      <c r="L364" s="27"/>
      <c r="M364" s="27"/>
      <c r="N364" s="27"/>
      <c r="O364" s="27"/>
    </row>
    <row r="365" spans="5:15" ht="16.5">
      <c r="E365" s="27"/>
      <c r="G365" s="27"/>
      <c r="H365" s="27"/>
      <c r="I365" s="27"/>
      <c r="J365" s="27"/>
      <c r="L365" s="27"/>
      <c r="M365" s="27"/>
      <c r="N365" s="27"/>
      <c r="O365" s="27"/>
    </row>
    <row r="366" spans="5:15" ht="16.5">
      <c r="E366" s="27"/>
      <c r="G366" s="27"/>
      <c r="H366" s="27"/>
      <c r="I366" s="27"/>
      <c r="J366" s="27"/>
      <c r="L366" s="27"/>
      <c r="M366" s="27"/>
      <c r="N366" s="27"/>
      <c r="O366" s="27"/>
    </row>
    <row r="367" spans="5:15" ht="16.5">
      <c r="E367" s="27"/>
      <c r="G367" s="27"/>
      <c r="H367" s="27"/>
      <c r="I367" s="27"/>
      <c r="J367" s="27"/>
      <c r="L367" s="27"/>
      <c r="M367" s="27"/>
      <c r="N367" s="27"/>
      <c r="O367" s="27"/>
    </row>
    <row r="368" spans="5:15" ht="16.5">
      <c r="E368" s="27"/>
      <c r="G368" s="27"/>
      <c r="H368" s="27"/>
      <c r="I368" s="27"/>
      <c r="J368" s="27"/>
      <c r="L368" s="27"/>
      <c r="M368" s="27"/>
      <c r="N368" s="27"/>
      <c r="O368" s="27"/>
    </row>
    <row r="369" spans="5:15" ht="16.5">
      <c r="E369" s="27"/>
      <c r="G369" s="27"/>
      <c r="H369" s="27"/>
      <c r="I369" s="27"/>
      <c r="J369" s="27"/>
      <c r="L369" s="27"/>
      <c r="M369" s="27"/>
      <c r="N369" s="27"/>
      <c r="O369" s="27"/>
    </row>
    <row r="370" spans="5:15" ht="16.5">
      <c r="E370" s="27"/>
      <c r="G370" s="27"/>
      <c r="H370" s="27"/>
      <c r="I370" s="27"/>
      <c r="J370" s="27"/>
      <c r="L370" s="27"/>
      <c r="M370" s="27"/>
      <c r="N370" s="27"/>
      <c r="O370" s="27"/>
    </row>
    <row r="371" spans="5:15" ht="16.5">
      <c r="E371" s="27"/>
      <c r="G371" s="27"/>
      <c r="H371" s="27"/>
      <c r="I371" s="27"/>
      <c r="J371" s="27"/>
      <c r="L371" s="27"/>
      <c r="M371" s="27"/>
      <c r="N371" s="27"/>
      <c r="O371" s="27"/>
    </row>
    <row r="372" spans="8:15" ht="16.5">
      <c r="H372" s="27"/>
      <c r="I372" s="27"/>
      <c r="J372" s="27"/>
      <c r="L372" s="27"/>
      <c r="M372" s="27"/>
      <c r="N372" s="27"/>
      <c r="O372" s="27"/>
    </row>
    <row r="373" spans="8:15" ht="16.5">
      <c r="H373" s="27"/>
      <c r="I373" s="27"/>
      <c r="J373" s="27"/>
      <c r="L373" s="27"/>
      <c r="M373" s="27"/>
      <c r="N373" s="27"/>
      <c r="O373" s="27"/>
    </row>
    <row r="374" spans="8:15" ht="16.5">
      <c r="H374" s="27"/>
      <c r="I374" s="27"/>
      <c r="J374" s="27"/>
      <c r="L374" s="27"/>
      <c r="M374" s="27"/>
      <c r="N374" s="27"/>
      <c r="O374" s="27"/>
    </row>
    <row r="375" spans="8:15" ht="16.5">
      <c r="H375" s="27"/>
      <c r="I375" s="27"/>
      <c r="J375" s="27"/>
      <c r="L375" s="27"/>
      <c r="M375" s="27"/>
      <c r="N375" s="27"/>
      <c r="O375" s="27"/>
    </row>
    <row r="376" spans="8:15" ht="16.5">
      <c r="H376" s="27"/>
      <c r="I376" s="27"/>
      <c r="J376" s="27"/>
      <c r="L376" s="27"/>
      <c r="M376" s="27"/>
      <c r="N376" s="27"/>
      <c r="O376" s="27"/>
    </row>
    <row r="377" spans="8:15" ht="16.5">
      <c r="H377" s="27"/>
      <c r="I377" s="27"/>
      <c r="J377" s="27"/>
      <c r="L377" s="27"/>
      <c r="M377" s="27"/>
      <c r="N377" s="27"/>
      <c r="O377" s="27"/>
    </row>
    <row r="378" spans="8:15" ht="16.5">
      <c r="H378" s="27"/>
      <c r="I378" s="27"/>
      <c r="J378" s="27"/>
      <c r="L378" s="27"/>
      <c r="M378" s="27"/>
      <c r="N378" s="27"/>
      <c r="O378" s="27"/>
    </row>
    <row r="379" spans="8:15" ht="16.5">
      <c r="H379" s="27"/>
      <c r="I379" s="27"/>
      <c r="J379" s="27"/>
      <c r="L379" s="27"/>
      <c r="M379" s="27"/>
      <c r="N379" s="27"/>
      <c r="O379" s="27"/>
    </row>
    <row r="380" spans="8:15" ht="16.5">
      <c r="H380" s="27"/>
      <c r="I380" s="27"/>
      <c r="J380" s="27"/>
      <c r="L380" s="27"/>
      <c r="M380" s="27"/>
      <c r="N380" s="27"/>
      <c r="O380" s="27"/>
    </row>
    <row r="381" spans="8:15" ht="16.5">
      <c r="H381" s="27"/>
      <c r="I381" s="27"/>
      <c r="J381" s="27"/>
      <c r="L381" s="27"/>
      <c r="M381" s="27"/>
      <c r="N381" s="27"/>
      <c r="O381" s="27"/>
    </row>
    <row r="382" spans="8:15" ht="16.5">
      <c r="H382" s="27"/>
      <c r="I382" s="27"/>
      <c r="J382" s="27"/>
      <c r="L382" s="27"/>
      <c r="M382" s="27"/>
      <c r="N382" s="27"/>
      <c r="O382" s="27"/>
    </row>
    <row r="383" spans="8:15" ht="16.5">
      <c r="H383" s="27"/>
      <c r="I383" s="27"/>
      <c r="J383" s="27"/>
      <c r="L383" s="27"/>
      <c r="M383" s="27"/>
      <c r="N383" s="27"/>
      <c r="O383" s="27"/>
    </row>
    <row r="384" spans="8:15" ht="16.5">
      <c r="H384" s="27"/>
      <c r="I384" s="27"/>
      <c r="J384" s="27"/>
      <c r="L384" s="27"/>
      <c r="M384" s="27"/>
      <c r="N384" s="27"/>
      <c r="O384" s="27"/>
    </row>
    <row r="385" spans="8:15" ht="16.5">
      <c r="H385" s="27"/>
      <c r="I385" s="27"/>
      <c r="J385" s="27"/>
      <c r="L385" s="27"/>
      <c r="M385" s="27"/>
      <c r="N385" s="27"/>
      <c r="O385" s="27"/>
    </row>
    <row r="386" spans="8:15" ht="16.5">
      <c r="H386" s="27"/>
      <c r="I386" s="27"/>
      <c r="J386" s="27"/>
      <c r="L386" s="27"/>
      <c r="M386" s="27"/>
      <c r="N386" s="27"/>
      <c r="O386" s="27"/>
    </row>
    <row r="387" spans="8:15" ht="16.5">
      <c r="H387" s="27"/>
      <c r="I387" s="27"/>
      <c r="J387" s="27"/>
      <c r="L387" s="27"/>
      <c r="M387" s="27"/>
      <c r="N387" s="27"/>
      <c r="O387" s="27"/>
    </row>
    <row r="388" spans="8:15" ht="16.5">
      <c r="H388" s="27"/>
      <c r="I388" s="27"/>
      <c r="J388" s="27"/>
      <c r="L388" s="27"/>
      <c r="M388" s="27"/>
      <c r="N388" s="27"/>
      <c r="O388" s="27"/>
    </row>
    <row r="389" spans="8:15" ht="16.5">
      <c r="H389" s="27"/>
      <c r="I389" s="27"/>
      <c r="J389" s="27"/>
      <c r="L389" s="27"/>
      <c r="M389" s="27"/>
      <c r="N389" s="27"/>
      <c r="O389" s="27"/>
    </row>
    <row r="390" spans="8:15" ht="16.5">
      <c r="H390" s="27"/>
      <c r="I390" s="27"/>
      <c r="J390" s="27"/>
      <c r="L390" s="27"/>
      <c r="M390" s="27"/>
      <c r="N390" s="27"/>
      <c r="O390" s="27"/>
    </row>
    <row r="391" spans="8:15" ht="16.5">
      <c r="H391" s="27"/>
      <c r="I391" s="27"/>
      <c r="J391" s="27"/>
      <c r="L391" s="27"/>
      <c r="M391" s="27"/>
      <c r="N391" s="27"/>
      <c r="O391" s="27"/>
    </row>
    <row r="392" spans="8:15" ht="16.5">
      <c r="H392" s="27"/>
      <c r="I392" s="27"/>
      <c r="J392" s="27"/>
      <c r="L392" s="27"/>
      <c r="M392" s="27"/>
      <c r="N392" s="27"/>
      <c r="O392" s="27"/>
    </row>
    <row r="393" spans="8:15" ht="16.5">
      <c r="H393" s="27"/>
      <c r="I393" s="27"/>
      <c r="J393" s="27"/>
      <c r="L393" s="27"/>
      <c r="M393" s="27"/>
      <c r="N393" s="27"/>
      <c r="O393" s="27"/>
    </row>
    <row r="394" spans="8:15" ht="16.5">
      <c r="H394" s="27"/>
      <c r="I394" s="27"/>
      <c r="J394" s="27"/>
      <c r="L394" s="27"/>
      <c r="M394" s="27"/>
      <c r="N394" s="27"/>
      <c r="O394" s="27"/>
    </row>
    <row r="395" spans="8:15" ht="16.5">
      <c r="H395" s="27"/>
      <c r="I395" s="27"/>
      <c r="J395" s="27"/>
      <c r="L395" s="27"/>
      <c r="M395" s="27"/>
      <c r="N395" s="27"/>
      <c r="O395" s="27"/>
    </row>
    <row r="396" spans="8:15" ht="16.5">
      <c r="H396" s="27"/>
      <c r="I396" s="27"/>
      <c r="J396" s="27"/>
      <c r="L396" s="27"/>
      <c r="M396" s="27"/>
      <c r="N396" s="27"/>
      <c r="O396" s="27"/>
    </row>
    <row r="397" spans="8:15" ht="16.5">
      <c r="H397" s="27"/>
      <c r="I397" s="27"/>
      <c r="J397" s="27"/>
      <c r="L397" s="27"/>
      <c r="M397" s="27"/>
      <c r="N397" s="27"/>
      <c r="O397" s="27"/>
    </row>
    <row r="398" spans="8:15" ht="16.5">
      <c r="H398" s="27"/>
      <c r="I398" s="27"/>
      <c r="J398" s="27"/>
      <c r="L398" s="27"/>
      <c r="M398" s="27"/>
      <c r="N398" s="27"/>
      <c r="O398" s="27"/>
    </row>
    <row r="399" spans="8:15" ht="16.5">
      <c r="H399" s="27"/>
      <c r="I399" s="27"/>
      <c r="J399" s="27"/>
      <c r="L399" s="27"/>
      <c r="M399" s="27"/>
      <c r="N399" s="27"/>
      <c r="O399" s="27"/>
    </row>
    <row r="400" spans="8:15" ht="16.5">
      <c r="H400" s="27"/>
      <c r="I400" s="27"/>
      <c r="J400" s="27"/>
      <c r="L400" s="27"/>
      <c r="M400" s="27"/>
      <c r="N400" s="27"/>
      <c r="O400" s="27"/>
    </row>
    <row r="401" spans="8:15" ht="16.5">
      <c r="H401" s="27"/>
      <c r="I401" s="27"/>
      <c r="J401" s="27"/>
      <c r="L401" s="27"/>
      <c r="M401" s="27"/>
      <c r="N401" s="27"/>
      <c r="O401" s="27"/>
    </row>
    <row r="402" spans="8:15" ht="16.5">
      <c r="H402" s="27"/>
      <c r="I402" s="27"/>
      <c r="J402" s="27"/>
      <c r="L402" s="27"/>
      <c r="M402" s="27"/>
      <c r="N402" s="27"/>
      <c r="O402" s="27"/>
    </row>
    <row r="403" spans="8:15" ht="16.5">
      <c r="H403" s="27"/>
      <c r="I403" s="27"/>
      <c r="J403" s="27"/>
      <c r="L403" s="27"/>
      <c r="M403" s="27"/>
      <c r="N403" s="27"/>
      <c r="O403" s="27"/>
    </row>
    <row r="404" spans="8:15" ht="16.5">
      <c r="H404" s="27"/>
      <c r="I404" s="27"/>
      <c r="J404" s="27"/>
      <c r="L404" s="27"/>
      <c r="M404" s="27"/>
      <c r="N404" s="27"/>
      <c r="O404" s="27"/>
    </row>
    <row r="405" spans="8:15" ht="16.5">
      <c r="H405" s="27"/>
      <c r="I405" s="27"/>
      <c r="J405" s="27"/>
      <c r="L405" s="27"/>
      <c r="M405" s="27"/>
      <c r="N405" s="27"/>
      <c r="O405" s="27"/>
    </row>
    <row r="406" spans="8:15" ht="16.5">
      <c r="H406" s="27"/>
      <c r="I406" s="27"/>
      <c r="J406" s="27"/>
      <c r="L406" s="27"/>
      <c r="M406" s="27"/>
      <c r="N406" s="27"/>
      <c r="O406" s="27"/>
    </row>
    <row r="407" spans="8:15" ht="16.5">
      <c r="H407" s="27"/>
      <c r="I407" s="27"/>
      <c r="J407" s="27"/>
      <c r="L407" s="27"/>
      <c r="M407" s="27"/>
      <c r="N407" s="27"/>
      <c r="O407" s="27"/>
    </row>
    <row r="408" spans="8:15" ht="16.5">
      <c r="H408" s="27"/>
      <c r="I408" s="27"/>
      <c r="J408" s="27"/>
      <c r="L408" s="27"/>
      <c r="M408" s="27"/>
      <c r="N408" s="27"/>
      <c r="O408" s="27"/>
    </row>
    <row r="409" spans="8:15" ht="16.5">
      <c r="H409" s="27"/>
      <c r="I409" s="27"/>
      <c r="J409" s="27"/>
      <c r="L409" s="27"/>
      <c r="M409" s="27"/>
      <c r="N409" s="27"/>
      <c r="O409" s="27"/>
    </row>
    <row r="410" spans="8:15" ht="16.5">
      <c r="H410" s="27"/>
      <c r="I410" s="27"/>
      <c r="J410" s="27"/>
      <c r="L410" s="27"/>
      <c r="M410" s="27"/>
      <c r="N410" s="27"/>
      <c r="O410" s="27"/>
    </row>
    <row r="411" spans="8:15" ht="16.5">
      <c r="H411" s="27"/>
      <c r="I411" s="27"/>
      <c r="J411" s="27"/>
      <c r="L411" s="27"/>
      <c r="M411" s="27"/>
      <c r="N411" s="27"/>
      <c r="O411" s="27"/>
    </row>
    <row r="412" spans="8:15" ht="16.5">
      <c r="H412" s="27"/>
      <c r="I412" s="27"/>
      <c r="J412" s="27"/>
      <c r="L412" s="27"/>
      <c r="M412" s="27"/>
      <c r="N412" s="27"/>
      <c r="O412" s="27"/>
    </row>
    <row r="413" spans="8:15" ht="16.5">
      <c r="H413" s="27"/>
      <c r="I413" s="27"/>
      <c r="J413" s="27"/>
      <c r="L413" s="27"/>
      <c r="M413" s="27"/>
      <c r="N413" s="27"/>
      <c r="O413" s="27"/>
    </row>
    <row r="414" spans="8:15" ht="16.5">
      <c r="H414" s="27"/>
      <c r="I414" s="27"/>
      <c r="J414" s="27"/>
      <c r="L414" s="27"/>
      <c r="M414" s="27"/>
      <c r="N414" s="27"/>
      <c r="O414" s="27"/>
    </row>
    <row r="415" spans="8:15" ht="16.5">
      <c r="H415" s="27"/>
      <c r="I415" s="27"/>
      <c r="J415" s="27"/>
      <c r="L415" s="27"/>
      <c r="M415" s="27"/>
      <c r="N415" s="27"/>
      <c r="O415" s="27"/>
    </row>
    <row r="416" spans="8:15" ht="16.5">
      <c r="H416" s="27"/>
      <c r="I416" s="27"/>
      <c r="J416" s="27"/>
      <c r="L416" s="27"/>
      <c r="M416" s="27"/>
      <c r="N416" s="27"/>
      <c r="O416" s="27"/>
    </row>
    <row r="417" spans="8:15" ht="16.5">
      <c r="H417" s="27"/>
      <c r="I417" s="27"/>
      <c r="J417" s="27"/>
      <c r="L417" s="27"/>
      <c r="M417" s="27"/>
      <c r="N417" s="27"/>
      <c r="O417" s="27"/>
    </row>
    <row r="418" spans="8:15" ht="16.5">
      <c r="H418" s="27"/>
      <c r="I418" s="27"/>
      <c r="J418" s="27"/>
      <c r="L418" s="27"/>
      <c r="M418" s="27"/>
      <c r="N418" s="27"/>
      <c r="O418" s="27"/>
    </row>
    <row r="419" spans="8:15" ht="16.5">
      <c r="H419" s="27"/>
      <c r="I419" s="27"/>
      <c r="J419" s="27"/>
      <c r="L419" s="27"/>
      <c r="M419" s="27"/>
      <c r="N419" s="27"/>
      <c r="O419" s="27"/>
    </row>
    <row r="420" spans="8:15" ht="16.5">
      <c r="H420" s="27"/>
      <c r="I420" s="27"/>
      <c r="J420" s="27"/>
      <c r="L420" s="27"/>
      <c r="M420" s="27"/>
      <c r="N420" s="27"/>
      <c r="O420" s="27"/>
    </row>
    <row r="421" spans="8:15" ht="16.5">
      <c r="H421" s="27"/>
      <c r="I421" s="27"/>
      <c r="J421" s="27"/>
      <c r="L421" s="27"/>
      <c r="M421" s="27"/>
      <c r="N421" s="27"/>
      <c r="O421" s="27"/>
    </row>
    <row r="422" spans="8:15" ht="16.5">
      <c r="H422" s="27"/>
      <c r="I422" s="27"/>
      <c r="J422" s="27"/>
      <c r="L422" s="27"/>
      <c r="M422" s="27"/>
      <c r="N422" s="27"/>
      <c r="O422" s="27"/>
    </row>
    <row r="423" spans="8:15" ht="16.5">
      <c r="H423" s="27"/>
      <c r="I423" s="27"/>
      <c r="J423" s="27"/>
      <c r="L423" s="27"/>
      <c r="M423" s="27"/>
      <c r="N423" s="27"/>
      <c r="O423" s="27"/>
    </row>
  </sheetData>
  <mergeCells count="55">
    <mergeCell ref="AE40:AI40"/>
    <mergeCell ref="A33:C33"/>
    <mergeCell ref="A34:C34"/>
    <mergeCell ref="A40:E40"/>
    <mergeCell ref="U40:Y40"/>
    <mergeCell ref="Z40:AD40"/>
    <mergeCell ref="U39:AD39"/>
    <mergeCell ref="K40:P40"/>
    <mergeCell ref="P34:Q34"/>
    <mergeCell ref="I28:J28"/>
    <mergeCell ref="K28:L28"/>
    <mergeCell ref="I29:J29"/>
    <mergeCell ref="K29:L29"/>
    <mergeCell ref="A29:C29"/>
    <mergeCell ref="P35:Q35"/>
    <mergeCell ref="A31:C31"/>
    <mergeCell ref="A32:C32"/>
    <mergeCell ref="I30:J30"/>
    <mergeCell ref="K30:L30"/>
    <mergeCell ref="K32:L32"/>
    <mergeCell ref="A28:C28"/>
    <mergeCell ref="A25:C25"/>
    <mergeCell ref="A26:C26"/>
    <mergeCell ref="A24:C24"/>
    <mergeCell ref="A23:C23"/>
    <mergeCell ref="H19:J20"/>
    <mergeCell ref="A12:C12"/>
    <mergeCell ref="A4:C4"/>
    <mergeCell ref="A5:C5"/>
    <mergeCell ref="A6:C6"/>
    <mergeCell ref="A7:C7"/>
    <mergeCell ref="A13:C13"/>
    <mergeCell ref="A19:C19"/>
    <mergeCell ref="A20:C20"/>
    <mergeCell ref="A8:C8"/>
    <mergeCell ref="A9:C9"/>
    <mergeCell ref="A21:C21"/>
    <mergeCell ref="A22:C22"/>
    <mergeCell ref="A14:C14"/>
    <mergeCell ref="A16:C16"/>
    <mergeCell ref="I27:J27"/>
    <mergeCell ref="K27:L27"/>
    <mergeCell ref="I24:J24"/>
    <mergeCell ref="K24:L24"/>
    <mergeCell ref="I25:J25"/>
    <mergeCell ref="H22:L22"/>
    <mergeCell ref="I23:J23"/>
    <mergeCell ref="K23:L23"/>
    <mergeCell ref="F40:J40"/>
    <mergeCell ref="K33:L33"/>
    <mergeCell ref="K34:L34"/>
    <mergeCell ref="K35:L35"/>
    <mergeCell ref="I26:J26"/>
    <mergeCell ref="K25:L25"/>
    <mergeCell ref="K26:L26"/>
  </mergeCells>
  <printOptions/>
  <pageMargins left="0.35433070866141736" right="0.35433070866141736" top="0.52" bottom="0.52" header="0.5118110236220472" footer="0.5118110236220472"/>
  <pageSetup horizontalDpi="600" verticalDpi="600" orientation="landscape" r:id="rId4"/>
  <drawing r:id="rId3"/>
  <legacyDrawing r:id="rId2"/>
  <oleObjects>
    <oleObject progId="Mathcad" shapeId="58246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/>
  <dimension ref="A1:CG423"/>
  <sheetViews>
    <sheetView workbookViewId="0" topLeftCell="A1">
      <selection activeCell="E18" sqref="E18"/>
    </sheetView>
  </sheetViews>
  <sheetFormatPr defaultColWidth="9.140625" defaultRowHeight="12.75"/>
  <cols>
    <col min="1" max="1" width="5.140625" style="97" customWidth="1"/>
    <col min="2" max="2" width="7.421875" style="2" customWidth="1"/>
    <col min="3" max="3" width="6.8515625" style="11" customWidth="1"/>
    <col min="4" max="4" width="6.7109375" style="5" customWidth="1"/>
    <col min="5" max="5" width="8.7109375" style="3" customWidth="1"/>
    <col min="6" max="6" width="5.7109375" style="12" customWidth="1"/>
    <col min="7" max="9" width="6.00390625" style="2" customWidth="1"/>
    <col min="10" max="10" width="6.421875" style="2" customWidth="1"/>
    <col min="11" max="11" width="6.421875" style="11" customWidth="1"/>
    <col min="12" max="12" width="7.57421875" style="2" customWidth="1"/>
    <col min="13" max="13" width="7.28125" style="2" customWidth="1"/>
    <col min="14" max="14" width="7.00390625" style="2" customWidth="1"/>
    <col min="15" max="15" width="6.8515625" style="2" customWidth="1"/>
    <col min="16" max="16" width="6.421875" style="4" customWidth="1"/>
    <col min="17" max="17" width="6.8515625" style="18" customWidth="1"/>
    <col min="18" max="18" width="7.00390625" style="18" customWidth="1"/>
    <col min="19" max="19" width="7.00390625" style="26" customWidth="1"/>
    <col min="20" max="20" width="2.140625" style="26" customWidth="1"/>
    <col min="21" max="21" width="7.28125" style="26" customWidth="1"/>
    <col min="22" max="22" width="7.421875" style="26" customWidth="1"/>
    <col min="23" max="23" width="8.28125" style="26" customWidth="1"/>
    <col min="24" max="24" width="7.7109375" style="26" customWidth="1"/>
    <col min="25" max="28" width="8.00390625" style="26" bestFit="1" customWidth="1"/>
    <col min="29" max="29" width="7.7109375" style="26" customWidth="1"/>
    <col min="30" max="30" width="7.140625" style="0" customWidth="1"/>
    <col min="31" max="34" width="5.8515625" style="0" customWidth="1"/>
    <col min="35" max="35" width="6.421875" style="0" customWidth="1"/>
    <col min="36" max="76" width="8.7109375" style="0" customWidth="1"/>
    <col min="77" max="16384" width="8.7109375" style="2" customWidth="1"/>
  </cols>
  <sheetData>
    <row r="1" spans="1:16" ht="18">
      <c r="A1" s="96" t="s">
        <v>186</v>
      </c>
      <c r="C1" s="14"/>
      <c r="D1" s="1"/>
      <c r="E1" s="1"/>
      <c r="F1" s="140"/>
      <c r="G1" s="17"/>
      <c r="H1" s="5"/>
      <c r="I1" s="19"/>
      <c r="K1" s="85" t="s">
        <v>123</v>
      </c>
      <c r="L1" s="5"/>
      <c r="M1" s="5"/>
      <c r="P1" s="2"/>
    </row>
    <row r="2" spans="1:16" ht="16.5">
      <c r="A2" s="1" t="s">
        <v>187</v>
      </c>
      <c r="C2" s="14"/>
      <c r="D2" s="1"/>
      <c r="E2" s="1"/>
      <c r="F2" s="140"/>
      <c r="G2" s="17"/>
      <c r="H2" s="5" t="s">
        <v>87</v>
      </c>
      <c r="I2" s="19"/>
      <c r="K2" s="85"/>
      <c r="L2" s="5"/>
      <c r="M2" s="5"/>
      <c r="P2" s="2"/>
    </row>
    <row r="3" spans="1:10" ht="16.5">
      <c r="A3" s="97" t="s">
        <v>95</v>
      </c>
      <c r="I3" s="10"/>
      <c r="J3" s="10" t="s">
        <v>75</v>
      </c>
    </row>
    <row r="4" spans="1:9" ht="16.5">
      <c r="A4" s="174" t="s">
        <v>179</v>
      </c>
      <c r="B4" s="175"/>
      <c r="C4" s="175"/>
      <c r="D4" s="5" t="s">
        <v>101</v>
      </c>
      <c r="E4" s="3">
        <v>0.007642</v>
      </c>
      <c r="F4" s="12" t="s">
        <v>5</v>
      </c>
      <c r="H4" s="5"/>
      <c r="I4" s="10"/>
    </row>
    <row r="5" spans="1:10" ht="16.5">
      <c r="A5" s="174" t="s">
        <v>180</v>
      </c>
      <c r="B5" s="175"/>
      <c r="C5" s="175"/>
      <c r="D5" s="5" t="s">
        <v>1</v>
      </c>
      <c r="E5" s="3">
        <v>0.000844</v>
      </c>
      <c r="F5" s="12" t="s">
        <v>5</v>
      </c>
      <c r="J5" s="10" t="s">
        <v>76</v>
      </c>
    </row>
    <row r="6" spans="1:12" ht="16.5">
      <c r="A6" s="174" t="s">
        <v>0</v>
      </c>
      <c r="B6" s="175"/>
      <c r="C6" s="175"/>
      <c r="D6" s="5" t="s">
        <v>2</v>
      </c>
      <c r="E6" s="3">
        <v>0.1</v>
      </c>
      <c r="F6" s="12" t="s">
        <v>5</v>
      </c>
      <c r="H6" s="5"/>
      <c r="I6" s="10"/>
      <c r="L6" s="2" t="s">
        <v>15</v>
      </c>
    </row>
    <row r="7" spans="1:6" ht="16.5">
      <c r="A7" s="174" t="s">
        <v>3</v>
      </c>
      <c r="B7" s="175"/>
      <c r="C7" s="175"/>
      <c r="D7" s="5" t="s">
        <v>4</v>
      </c>
      <c r="E7" s="3">
        <v>0.02</v>
      </c>
      <c r="F7" s="4" t="s">
        <v>6</v>
      </c>
    </row>
    <row r="8" spans="1:10" ht="16.5">
      <c r="A8" s="174" t="s">
        <v>9</v>
      </c>
      <c r="B8" s="175"/>
      <c r="C8" s="175"/>
      <c r="D8" s="5" t="s">
        <v>10</v>
      </c>
      <c r="E8" s="3">
        <v>0.0001</v>
      </c>
      <c r="F8" s="4" t="s">
        <v>6</v>
      </c>
      <c r="H8" s="34"/>
      <c r="I8" s="29"/>
      <c r="J8" s="10" t="s">
        <v>77</v>
      </c>
    </row>
    <row r="9" spans="1:9" ht="16.5">
      <c r="A9" s="174" t="s">
        <v>7</v>
      </c>
      <c r="B9" s="175"/>
      <c r="C9" s="175"/>
      <c r="D9" s="5" t="s">
        <v>8</v>
      </c>
      <c r="E9" s="18">
        <v>36</v>
      </c>
      <c r="H9" s="35"/>
      <c r="I9" s="29"/>
    </row>
    <row r="10" spans="1:8" ht="18">
      <c r="A10" s="5" t="s">
        <v>142</v>
      </c>
      <c r="B10" s="6"/>
      <c r="C10" s="6"/>
      <c r="D10" s="5" t="s">
        <v>143</v>
      </c>
      <c r="E10" s="139">
        <f>0.825/2</f>
        <v>0.4125</v>
      </c>
      <c r="F10" s="12" t="s">
        <v>150</v>
      </c>
      <c r="H10" s="5" t="s">
        <v>78</v>
      </c>
    </row>
    <row r="11" spans="1:8" ht="18">
      <c r="A11" s="5" t="s">
        <v>144</v>
      </c>
      <c r="B11" s="6"/>
      <c r="C11" s="6"/>
      <c r="D11" s="5" t="s">
        <v>145</v>
      </c>
      <c r="E11" s="139">
        <f>E10*0.9</f>
        <v>0.37124999999999997</v>
      </c>
      <c r="F11" s="12" t="s">
        <v>150</v>
      </c>
      <c r="H11" s="5"/>
    </row>
    <row r="12" spans="1:12" ht="16.5">
      <c r="A12" s="174" t="s">
        <v>12</v>
      </c>
      <c r="B12" s="175"/>
      <c r="C12" s="175"/>
      <c r="D12" s="7" t="s">
        <v>41</v>
      </c>
      <c r="E12" s="3">
        <f>4*PI()*10^-7</f>
        <v>1.2566370614359173E-06</v>
      </c>
      <c r="F12" s="12" t="s">
        <v>13</v>
      </c>
      <c r="H12" s="5" t="s">
        <v>96</v>
      </c>
      <c r="L12" s="8"/>
    </row>
    <row r="13" spans="1:8" ht="16.5">
      <c r="A13" s="174" t="s">
        <v>16</v>
      </c>
      <c r="B13" s="175"/>
      <c r="C13" s="175"/>
      <c r="D13" s="7" t="s">
        <v>42</v>
      </c>
      <c r="E13" s="4">
        <v>0.88</v>
      </c>
      <c r="H13" s="21"/>
    </row>
    <row r="14" spans="1:8" ht="16.5">
      <c r="A14" s="174" t="s">
        <v>17</v>
      </c>
      <c r="B14" s="175"/>
      <c r="C14" s="175"/>
      <c r="D14" s="7" t="s">
        <v>18</v>
      </c>
      <c r="E14" s="4">
        <v>0.847</v>
      </c>
      <c r="H14" s="21"/>
    </row>
    <row r="15" spans="1:8" ht="16.5">
      <c r="A15" s="97" t="s">
        <v>49</v>
      </c>
      <c r="B15" s="6"/>
      <c r="C15" s="6"/>
      <c r="D15" s="5" t="s">
        <v>50</v>
      </c>
      <c r="E15" s="4">
        <v>1.61</v>
      </c>
      <c r="H15" s="5" t="s">
        <v>79</v>
      </c>
    </row>
    <row r="16" spans="1:5" ht="16.5">
      <c r="A16" s="174" t="s">
        <v>19</v>
      </c>
      <c r="B16" s="175"/>
      <c r="C16" s="175"/>
      <c r="D16" s="7" t="s">
        <v>43</v>
      </c>
      <c r="E16" s="4">
        <f>1/(1+E15)</f>
        <v>0.38314176245210724</v>
      </c>
    </row>
    <row r="17" spans="1:8" ht="18.75">
      <c r="A17" s="97" t="s">
        <v>81</v>
      </c>
      <c r="B17" s="29"/>
      <c r="C17" s="29"/>
      <c r="D17" s="22" t="s">
        <v>83</v>
      </c>
      <c r="E17" s="17">
        <v>1.01E-09</v>
      </c>
      <c r="F17" s="12" t="s">
        <v>11</v>
      </c>
      <c r="H17" s="5" t="s">
        <v>97</v>
      </c>
    </row>
    <row r="18" spans="1:76" ht="18.75">
      <c r="A18" s="97" t="s">
        <v>82</v>
      </c>
      <c r="B18" s="29"/>
      <c r="C18" s="29"/>
      <c r="D18" s="22" t="s">
        <v>84</v>
      </c>
      <c r="E18" s="17">
        <v>1.5E-10</v>
      </c>
      <c r="F18" s="12" t="s">
        <v>80</v>
      </c>
      <c r="L18" s="33"/>
      <c r="N18" s="4"/>
      <c r="P18" s="26"/>
      <c r="Q18" s="31"/>
      <c r="R18" s="31"/>
      <c r="AB18"/>
      <c r="AC18"/>
      <c r="BW18" s="2"/>
      <c r="BX18" s="2"/>
    </row>
    <row r="19" spans="1:76" ht="18.75">
      <c r="A19" s="174" t="s">
        <v>30</v>
      </c>
      <c r="B19" s="175"/>
      <c r="C19" s="175"/>
      <c r="D19" s="9" t="s">
        <v>85</v>
      </c>
      <c r="E19" s="3">
        <v>0.006</v>
      </c>
      <c r="F19" s="4" t="s">
        <v>5</v>
      </c>
      <c r="H19" s="176" t="s">
        <v>70</v>
      </c>
      <c r="I19" s="177"/>
      <c r="J19" s="178"/>
      <c r="L19" s="33"/>
      <c r="N19" s="4"/>
      <c r="P19" s="26"/>
      <c r="Q19" s="31"/>
      <c r="R19" s="31"/>
      <c r="AB19"/>
      <c r="AC19"/>
      <c r="BW19" s="2"/>
      <c r="BX19" s="2"/>
    </row>
    <row r="20" spans="1:78" ht="18.75">
      <c r="A20" s="174" t="s">
        <v>24</v>
      </c>
      <c r="B20" s="175"/>
      <c r="C20" s="175"/>
      <c r="D20" s="9" t="s">
        <v>86</v>
      </c>
      <c r="E20" s="3">
        <v>3.5E-06</v>
      </c>
      <c r="F20" s="12" t="s">
        <v>5</v>
      </c>
      <c r="H20" s="177"/>
      <c r="I20" s="177"/>
      <c r="J20" s="178"/>
      <c r="K20" s="104"/>
      <c r="L20" s="104"/>
      <c r="M20" s="104"/>
      <c r="N20" s="5"/>
      <c r="P20" s="67" t="s">
        <v>141</v>
      </c>
      <c r="Q20" s="67" t="s">
        <v>109</v>
      </c>
      <c r="R20" s="68" t="s">
        <v>111</v>
      </c>
      <c r="S20" s="79" t="s">
        <v>115</v>
      </c>
      <c r="T20" s="108"/>
      <c r="AD20" s="26"/>
      <c r="AE20" s="26"/>
      <c r="BY20"/>
      <c r="BZ20"/>
    </row>
    <row r="21" spans="1:78" ht="16.5">
      <c r="A21" s="174" t="s">
        <v>98</v>
      </c>
      <c r="B21" s="175"/>
      <c r="C21" s="175"/>
      <c r="D21" s="95" t="s">
        <v>124</v>
      </c>
      <c r="E21" s="3">
        <v>35000000000</v>
      </c>
      <c r="F21" s="12" t="s">
        <v>27</v>
      </c>
      <c r="K21" s="2"/>
      <c r="P21" s="69" t="s">
        <v>108</v>
      </c>
      <c r="Q21" s="69" t="s">
        <v>108</v>
      </c>
      <c r="R21" s="70" t="s">
        <v>112</v>
      </c>
      <c r="S21" s="80" t="s">
        <v>116</v>
      </c>
      <c r="T21" s="108"/>
      <c r="AD21" s="26"/>
      <c r="AE21" s="26"/>
      <c r="BY21"/>
      <c r="BZ21"/>
    </row>
    <row r="22" spans="1:80" ht="16.5">
      <c r="A22" s="174" t="s">
        <v>98</v>
      </c>
      <c r="B22" s="175"/>
      <c r="C22" s="175"/>
      <c r="D22" s="95" t="s">
        <v>125</v>
      </c>
      <c r="E22" s="13">
        <v>0.149</v>
      </c>
      <c r="F22" s="12" t="s">
        <v>20</v>
      </c>
      <c r="G22" s="3"/>
      <c r="H22" s="159" t="s">
        <v>28</v>
      </c>
      <c r="I22" s="160"/>
      <c r="J22" s="160"/>
      <c r="K22" s="160"/>
      <c r="L22" s="161"/>
      <c r="P22" s="75" t="s">
        <v>110</v>
      </c>
      <c r="Q22" s="75" t="s">
        <v>110</v>
      </c>
      <c r="R22" s="76" t="s">
        <v>65</v>
      </c>
      <c r="S22" s="81" t="s">
        <v>117</v>
      </c>
      <c r="T22" s="108"/>
      <c r="U22" s="2"/>
      <c r="V22" s="2"/>
      <c r="AD22" s="26"/>
      <c r="AE22" s="26"/>
      <c r="AF22" s="26"/>
      <c r="AG22" s="26"/>
      <c r="BY22"/>
      <c r="BZ22"/>
      <c r="CA22"/>
      <c r="CB22"/>
    </row>
    <row r="23" spans="1:80" ht="16.5">
      <c r="A23" s="174" t="s">
        <v>98</v>
      </c>
      <c r="B23" s="175"/>
      <c r="C23" s="175"/>
      <c r="D23" s="95" t="s">
        <v>126</v>
      </c>
      <c r="E23" s="3">
        <v>5000000000</v>
      </c>
      <c r="F23" s="12" t="s">
        <v>27</v>
      </c>
      <c r="H23" s="133" t="s">
        <v>29</v>
      </c>
      <c r="I23" s="162" t="s">
        <v>44</v>
      </c>
      <c r="J23" s="163"/>
      <c r="K23" s="162" t="s">
        <v>45</v>
      </c>
      <c r="L23" s="164"/>
      <c r="M23" s="134"/>
      <c r="N23" s="126"/>
      <c r="O23" s="72" t="s">
        <v>148</v>
      </c>
      <c r="P23" s="90">
        <f>K160*4*K34</f>
        <v>0.3639227574179669</v>
      </c>
      <c r="Q23" s="69"/>
      <c r="R23" s="70">
        <f aca="true" t="shared" si="0" ref="R23:R30">P23*2*E$33</f>
        <v>3.202520265278109</v>
      </c>
      <c r="S23" s="77">
        <f>K161</f>
        <v>0.04069337623309447</v>
      </c>
      <c r="T23" s="109"/>
      <c r="U23" s="2"/>
      <c r="V23" s="2"/>
      <c r="AD23" s="26"/>
      <c r="AE23" s="26"/>
      <c r="AF23" s="26"/>
      <c r="AG23" s="26"/>
      <c r="BY23"/>
      <c r="BZ23"/>
      <c r="CA23"/>
      <c r="CB23"/>
    </row>
    <row r="24" spans="1:79" ht="16.5">
      <c r="A24" s="174" t="s">
        <v>98</v>
      </c>
      <c r="B24" s="175"/>
      <c r="C24" s="175"/>
      <c r="D24" s="95" t="s">
        <v>127</v>
      </c>
      <c r="E24" s="27">
        <v>-700000000</v>
      </c>
      <c r="F24" s="12" t="s">
        <v>32</v>
      </c>
      <c r="H24" s="133">
        <v>1</v>
      </c>
      <c r="I24" s="172">
        <v>0.495253</v>
      </c>
      <c r="J24" s="172"/>
      <c r="K24" s="172">
        <v>62.0015569999999</v>
      </c>
      <c r="L24" s="173"/>
      <c r="M24" s="135"/>
      <c r="N24" s="127"/>
      <c r="O24" s="73" t="s">
        <v>147</v>
      </c>
      <c r="P24" s="90">
        <f>L160*4*K34</f>
        <v>2.422774524989412</v>
      </c>
      <c r="Q24" s="69"/>
      <c r="R24" s="70">
        <f t="shared" si="0"/>
        <v>21.320415819906827</v>
      </c>
      <c r="S24" s="77">
        <f>L161</f>
        <v>0.27091154170421616</v>
      </c>
      <c r="T24" s="109"/>
      <c r="U24" s="2"/>
      <c r="V24" s="2"/>
      <c r="AD24" s="26"/>
      <c r="AE24" s="26"/>
      <c r="AF24" s="26"/>
      <c r="AG24" s="26"/>
      <c r="BY24"/>
      <c r="BZ24"/>
      <c r="CA24"/>
    </row>
    <row r="25" spans="1:79" ht="18.75">
      <c r="A25" s="174" t="s">
        <v>26</v>
      </c>
      <c r="B25" s="175"/>
      <c r="C25" s="175"/>
      <c r="D25" s="9" t="s">
        <v>99</v>
      </c>
      <c r="E25" s="3">
        <v>32000000000</v>
      </c>
      <c r="F25" s="12" t="s">
        <v>27</v>
      </c>
      <c r="H25" s="133">
        <v>2</v>
      </c>
      <c r="I25" s="172">
        <v>67.221915</v>
      </c>
      <c r="J25" s="172"/>
      <c r="K25" s="172">
        <v>76.448413</v>
      </c>
      <c r="L25" s="173"/>
      <c r="M25" s="135"/>
      <c r="N25" s="127"/>
      <c r="O25" s="74" t="s">
        <v>113</v>
      </c>
      <c r="P25" s="90">
        <f>M160*4*K34</f>
        <v>0.02381841032616561</v>
      </c>
      <c r="Q25" s="71"/>
      <c r="R25" s="70">
        <f t="shared" si="0"/>
        <v>0.2096020108702574</v>
      </c>
      <c r="S25" s="77">
        <f>M161</f>
        <v>0.0026633441105846805</v>
      </c>
      <c r="T25" s="109"/>
      <c r="U25" s="2"/>
      <c r="V25"/>
      <c r="AD25" s="26"/>
      <c r="AE25" s="26"/>
      <c r="AF25" s="26"/>
      <c r="AG25" s="26"/>
      <c r="BY25"/>
      <c r="BZ25"/>
      <c r="CA25"/>
    </row>
    <row r="26" spans="1:79" ht="18.75">
      <c r="A26" s="174" t="s">
        <v>26</v>
      </c>
      <c r="B26" s="175"/>
      <c r="C26" s="175"/>
      <c r="D26" s="9" t="s">
        <v>100</v>
      </c>
      <c r="E26" s="2">
        <v>0.5</v>
      </c>
      <c r="F26" s="12" t="s">
        <v>20</v>
      </c>
      <c r="H26" s="133">
        <v>3</v>
      </c>
      <c r="I26" s="172">
        <v>0.464341</v>
      </c>
      <c r="J26" s="172"/>
      <c r="K26" s="172">
        <v>26.859917</v>
      </c>
      <c r="L26" s="173"/>
      <c r="M26" s="135"/>
      <c r="N26" s="38"/>
      <c r="O26" s="128" t="s">
        <v>146</v>
      </c>
      <c r="P26" s="90">
        <f>N160*4*K34</f>
        <v>1.1048933300484935</v>
      </c>
      <c r="Q26" s="69"/>
      <c r="R26" s="70">
        <f t="shared" si="0"/>
        <v>9.723061304426745</v>
      </c>
      <c r="S26" s="77">
        <f>N161</f>
        <v>0.12354775583726713</v>
      </c>
      <c r="T26" s="109"/>
      <c r="U26" s="2"/>
      <c r="V26"/>
      <c r="AD26" s="26"/>
      <c r="AE26" s="26"/>
      <c r="AF26" s="26"/>
      <c r="AG26" s="26"/>
      <c r="BY26"/>
      <c r="BZ26"/>
      <c r="CA26"/>
    </row>
    <row r="27" spans="1:79" ht="16.5">
      <c r="A27" s="97" t="s">
        <v>71</v>
      </c>
      <c r="B27" s="6"/>
      <c r="C27" s="6"/>
      <c r="D27" s="5" t="s">
        <v>66</v>
      </c>
      <c r="E27" s="18">
        <v>5954</v>
      </c>
      <c r="F27" s="12" t="s">
        <v>69</v>
      </c>
      <c r="H27" s="133">
        <v>4</v>
      </c>
      <c r="I27" s="172">
        <v>34.675184</v>
      </c>
      <c r="J27" s="172"/>
      <c r="K27" s="172">
        <v>41.8840289999999</v>
      </c>
      <c r="L27" s="173"/>
      <c r="M27" s="135"/>
      <c r="N27" s="129"/>
      <c r="O27" s="72" t="s">
        <v>114</v>
      </c>
      <c r="P27" s="91">
        <f>O160*4*K34</f>
        <v>4.903448370337189</v>
      </c>
      <c r="Q27" s="88"/>
      <c r="R27" s="68">
        <f t="shared" si="0"/>
        <v>43.15034565896727</v>
      </c>
      <c r="S27" s="89">
        <f>O161</f>
        <v>0.5482973111915479</v>
      </c>
      <c r="T27" s="109"/>
      <c r="U27" s="12"/>
      <c r="V27"/>
      <c r="AD27" s="26"/>
      <c r="AE27" s="26"/>
      <c r="AF27" s="26"/>
      <c r="AG27" s="26"/>
      <c r="BY27"/>
      <c r="BZ27"/>
      <c r="CA27"/>
    </row>
    <row r="28" spans="1:78" ht="16.5">
      <c r="A28" s="174" t="s">
        <v>72</v>
      </c>
      <c r="B28" s="175"/>
      <c r="C28" s="175"/>
      <c r="D28" s="5" t="s">
        <v>67</v>
      </c>
      <c r="E28" s="4">
        <v>6</v>
      </c>
      <c r="F28" s="12" t="s">
        <v>20</v>
      </c>
      <c r="H28" s="133" t="s">
        <v>132</v>
      </c>
      <c r="I28" s="183" t="s">
        <v>128</v>
      </c>
      <c r="J28" s="183"/>
      <c r="K28" s="183" t="s">
        <v>129</v>
      </c>
      <c r="L28" s="184"/>
      <c r="M28" s="135"/>
      <c r="N28" s="130"/>
      <c r="O28" s="73" t="s">
        <v>120</v>
      </c>
      <c r="P28" s="90">
        <f>P160*4*K34</f>
        <v>0.1241891443170413</v>
      </c>
      <c r="Q28" s="86"/>
      <c r="R28" s="70">
        <f t="shared" si="0"/>
        <v>1.0928644699899634</v>
      </c>
      <c r="S28" s="77">
        <f>P161</f>
        <v>0.013886670923289521</v>
      </c>
      <c r="T28" s="109"/>
      <c r="U28" s="12"/>
      <c r="V28"/>
      <c r="AD28" s="26"/>
      <c r="AE28" s="26"/>
      <c r="AF28" s="26"/>
      <c r="AG28" s="26"/>
      <c r="BY28"/>
      <c r="BZ28"/>
    </row>
    <row r="29" spans="1:78" ht="16.5">
      <c r="A29" s="174" t="s">
        <v>21</v>
      </c>
      <c r="B29" s="175"/>
      <c r="C29" s="175"/>
      <c r="D29" s="5" t="s">
        <v>33</v>
      </c>
      <c r="E29" s="4">
        <v>6</v>
      </c>
      <c r="F29" s="12" t="s">
        <v>20</v>
      </c>
      <c r="H29" s="133" t="s">
        <v>130</v>
      </c>
      <c r="I29" s="185">
        <f>0.0578-E4</f>
        <v>0.050157999999999994</v>
      </c>
      <c r="J29" s="185"/>
      <c r="K29" s="185">
        <f>0.0578+E4</f>
        <v>0.065442</v>
      </c>
      <c r="L29" s="186"/>
      <c r="M29" s="135"/>
      <c r="N29" s="38"/>
      <c r="O29" s="128" t="s">
        <v>121</v>
      </c>
      <c r="P29" s="90">
        <f>P27+P28</f>
        <v>5.027637514654231</v>
      </c>
      <c r="Q29" s="71"/>
      <c r="R29" s="76">
        <f t="shared" si="0"/>
        <v>44.24321012895724</v>
      </c>
      <c r="S29" s="77">
        <f>S28+S27</f>
        <v>0.5621839821148374</v>
      </c>
      <c r="T29" s="109"/>
      <c r="U29" s="12"/>
      <c r="V29"/>
      <c r="AD29" s="26"/>
      <c r="AE29" s="26"/>
      <c r="AF29" s="26"/>
      <c r="AG29" s="26"/>
      <c r="BY29"/>
      <c r="BZ29"/>
    </row>
    <row r="30" spans="1:78" ht="16.5">
      <c r="A30" s="97" t="s">
        <v>73</v>
      </c>
      <c r="B30" s="6"/>
      <c r="C30" s="6"/>
      <c r="D30" s="5" t="s">
        <v>68</v>
      </c>
      <c r="E30" s="18">
        <f>E27*E31/E29</f>
        <v>1587.7333333333333</v>
      </c>
      <c r="F30" s="12" t="s">
        <v>69</v>
      </c>
      <c r="H30" s="137" t="s">
        <v>131</v>
      </c>
      <c r="I30" s="181">
        <f>0.074-E4</f>
        <v>0.066358</v>
      </c>
      <c r="J30" s="181"/>
      <c r="K30" s="181">
        <f>0.074+E4</f>
        <v>0.08164199999999999</v>
      </c>
      <c r="L30" s="182"/>
      <c r="M30" s="135"/>
      <c r="N30" s="131"/>
      <c r="O30" s="132" t="s">
        <v>122</v>
      </c>
      <c r="P30" s="92">
        <f>SUM(P22:P26)+P29</f>
        <v>8.943046537436269</v>
      </c>
      <c r="Q30" s="87"/>
      <c r="R30" s="93">
        <f t="shared" si="0"/>
        <v>78.69880952943917</v>
      </c>
      <c r="S30" s="94">
        <f>Q161</f>
        <v>1</v>
      </c>
      <c r="T30" s="110"/>
      <c r="U30" s="4"/>
      <c r="V30"/>
      <c r="AD30" s="26"/>
      <c r="AE30" s="26"/>
      <c r="AF30" s="26"/>
      <c r="AG30" s="26"/>
      <c r="BY30"/>
      <c r="BZ30"/>
    </row>
    <row r="31" spans="1:79" ht="16.5">
      <c r="A31" s="174" t="s">
        <v>74</v>
      </c>
      <c r="B31" s="175"/>
      <c r="C31" s="175"/>
      <c r="D31" s="5" t="s">
        <v>64</v>
      </c>
      <c r="E31" s="15">
        <v>1.6</v>
      </c>
      <c r="F31" s="12" t="s">
        <v>20</v>
      </c>
      <c r="G31" s="97"/>
      <c r="H31" s="100"/>
      <c r="I31" s="136"/>
      <c r="J31" s="136"/>
      <c r="K31" s="136"/>
      <c r="L31" s="136"/>
      <c r="M31" s="58"/>
      <c r="N31" s="15"/>
      <c r="O31" s="5"/>
      <c r="P31" s="2"/>
      <c r="Q31" s="10"/>
      <c r="R31" s="16"/>
      <c r="S31" s="18"/>
      <c r="T31" s="18"/>
      <c r="U31" s="4"/>
      <c r="V31"/>
      <c r="AD31" s="26"/>
      <c r="AE31" s="26"/>
      <c r="AF31" s="26"/>
      <c r="AG31" s="26"/>
      <c r="BY31"/>
      <c r="BZ31"/>
      <c r="CA31"/>
    </row>
    <row r="32" spans="1:78" ht="18">
      <c r="A32" s="174" t="s">
        <v>46</v>
      </c>
      <c r="B32" s="175"/>
      <c r="C32" s="175"/>
      <c r="D32" s="5" t="s">
        <v>106</v>
      </c>
      <c r="E32" s="4">
        <f>E31/E28</f>
        <v>0.26666666666666666</v>
      </c>
      <c r="G32" s="97"/>
      <c r="J32" s="10" t="s">
        <v>133</v>
      </c>
      <c r="K32" s="168">
        <f>PI()*(I29+K29)/360*(K29-I29)</f>
        <v>1.5418503902164214E-05</v>
      </c>
      <c r="L32" s="169"/>
      <c r="M32" s="85" t="s">
        <v>25</v>
      </c>
      <c r="N32" s="5"/>
      <c r="O32" s="5"/>
      <c r="P32" s="2"/>
      <c r="Q32" s="10"/>
      <c r="S32" s="2"/>
      <c r="T32" s="2"/>
      <c r="U32" s="4"/>
      <c r="AD32" s="26"/>
      <c r="AE32" s="26"/>
      <c r="AF32" s="26"/>
      <c r="BY32"/>
      <c r="BZ32"/>
    </row>
    <row r="33" spans="1:85" ht="16.5">
      <c r="A33" s="174" t="s">
        <v>22</v>
      </c>
      <c r="B33" s="175"/>
      <c r="C33" s="175"/>
      <c r="D33" s="5" t="s">
        <v>39</v>
      </c>
      <c r="E33" s="4">
        <f>(E28-E31)/E34</f>
        <v>4.4</v>
      </c>
      <c r="F33" s="12" t="s">
        <v>14</v>
      </c>
      <c r="G33" s="97"/>
      <c r="J33" s="10" t="s">
        <v>134</v>
      </c>
      <c r="K33" s="168">
        <f>PI()*(I30+K30)/360*(K30-I30)</f>
        <v>1.9739953092736178E-05</v>
      </c>
      <c r="L33" s="169"/>
      <c r="M33" s="23"/>
      <c r="N33" s="85"/>
      <c r="P33" s="10"/>
      <c r="Q33" s="10"/>
      <c r="R33" s="23"/>
      <c r="S33" s="30"/>
      <c r="T33" s="30"/>
      <c r="U33" s="23"/>
      <c r="V33" s="5"/>
      <c r="W33" s="2"/>
      <c r="X33" s="10"/>
      <c r="Y33" s="16"/>
      <c r="Z33" s="18"/>
      <c r="AA33" s="3"/>
      <c r="AB33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BY33"/>
      <c r="BZ33"/>
      <c r="CA33"/>
      <c r="CB33"/>
      <c r="CC33"/>
      <c r="CD33"/>
      <c r="CE33"/>
      <c r="CF33"/>
      <c r="CG33"/>
    </row>
    <row r="34" spans="1:85" ht="16.5">
      <c r="A34" s="174" t="s">
        <v>35</v>
      </c>
      <c r="B34" s="175"/>
      <c r="C34" s="175"/>
      <c r="D34" s="5" t="s">
        <v>37</v>
      </c>
      <c r="E34" s="15">
        <v>1</v>
      </c>
      <c r="F34" s="12" t="s">
        <v>36</v>
      </c>
      <c r="G34" s="97"/>
      <c r="H34" s="5"/>
      <c r="J34" s="10" t="s">
        <v>34</v>
      </c>
      <c r="K34" s="170">
        <v>1</v>
      </c>
      <c r="L34" s="156"/>
      <c r="M34" s="15" t="s">
        <v>5</v>
      </c>
      <c r="O34" s="10"/>
      <c r="P34" s="179"/>
      <c r="Q34" s="180"/>
      <c r="R34" s="30"/>
      <c r="S34" s="23"/>
      <c r="T34" s="23"/>
      <c r="U34" s="5"/>
      <c r="V34" s="2"/>
      <c r="W34" s="10"/>
      <c r="X34" s="25"/>
      <c r="Y34" s="18"/>
      <c r="Z34" s="3"/>
      <c r="AA34"/>
      <c r="AD34" s="26"/>
      <c r="AE34" s="26"/>
      <c r="AF34" s="26"/>
      <c r="AG34" s="26"/>
      <c r="AH34" s="26"/>
      <c r="AI34" s="26"/>
      <c r="AJ34" s="26"/>
      <c r="AK34" s="26"/>
      <c r="AL34" s="26"/>
      <c r="BY34"/>
      <c r="BZ34"/>
      <c r="CA34"/>
      <c r="CB34"/>
      <c r="CC34"/>
      <c r="CD34"/>
      <c r="CE34"/>
      <c r="CF34"/>
      <c r="CG34"/>
    </row>
    <row r="35" spans="1:83" ht="16.5">
      <c r="A35" s="97" t="s">
        <v>89</v>
      </c>
      <c r="B35" s="6"/>
      <c r="C35" s="20"/>
      <c r="D35" s="5" t="s">
        <v>92</v>
      </c>
      <c r="E35" s="15">
        <v>1</v>
      </c>
      <c r="G35" s="97"/>
      <c r="I35" s="10"/>
      <c r="J35" s="10" t="s">
        <v>38</v>
      </c>
      <c r="K35" s="171"/>
      <c r="L35" s="156"/>
      <c r="M35" s="85" t="s">
        <v>14</v>
      </c>
      <c r="O35" s="10"/>
      <c r="P35" s="179"/>
      <c r="Q35" s="180"/>
      <c r="R35" s="30"/>
      <c r="S35" s="23"/>
      <c r="T35" s="23"/>
      <c r="U35" s="5"/>
      <c r="V35" s="2"/>
      <c r="W35" s="10"/>
      <c r="X35" s="25"/>
      <c r="Y35" s="18"/>
      <c r="Z35" s="3"/>
      <c r="AA35"/>
      <c r="AD35" s="26"/>
      <c r="AE35" s="26"/>
      <c r="AF35" s="26"/>
      <c r="AG35" s="26"/>
      <c r="AH35" s="26"/>
      <c r="AI35" s="26"/>
      <c r="AJ35" s="26"/>
      <c r="AK35" s="26"/>
      <c r="AL35" s="26"/>
      <c r="BY35"/>
      <c r="BZ35"/>
      <c r="CA35"/>
      <c r="CB35"/>
      <c r="CC35"/>
      <c r="CD35"/>
      <c r="CE35"/>
    </row>
    <row r="36" spans="1:82" ht="16.5">
      <c r="A36" s="97" t="s">
        <v>88</v>
      </c>
      <c r="B36" s="6"/>
      <c r="C36" s="20"/>
      <c r="D36" s="5" t="s">
        <v>93</v>
      </c>
      <c r="E36" s="15">
        <v>2</v>
      </c>
      <c r="I36" s="10"/>
      <c r="J36" s="10" t="s">
        <v>47</v>
      </c>
      <c r="K36" s="124"/>
      <c r="L36" s="124"/>
      <c r="M36" s="124"/>
      <c r="N36" s="125"/>
      <c r="O36" s="10"/>
      <c r="P36" s="23"/>
      <c r="Q36" s="21"/>
      <c r="R36" s="30"/>
      <c r="S36" s="23"/>
      <c r="T36" s="23"/>
      <c r="U36" s="5"/>
      <c r="V36" s="2"/>
      <c r="W36" s="10"/>
      <c r="X36" s="25"/>
      <c r="Y36" s="18"/>
      <c r="Z36" s="3"/>
      <c r="AA36"/>
      <c r="AD36" s="26"/>
      <c r="AE36" s="26"/>
      <c r="AF36" s="26"/>
      <c r="AG36" s="26"/>
      <c r="AH36" s="26"/>
      <c r="AI36" s="26"/>
      <c r="AJ36" s="26"/>
      <c r="AK36" s="26"/>
      <c r="AL36" s="26"/>
      <c r="BY36"/>
      <c r="BZ36"/>
      <c r="CA36"/>
      <c r="CB36"/>
      <c r="CC36"/>
      <c r="CD36"/>
    </row>
    <row r="37" spans="1:78" ht="16.5">
      <c r="A37" s="97" t="s">
        <v>90</v>
      </c>
      <c r="B37" s="6"/>
      <c r="C37" s="20"/>
      <c r="D37" s="5" t="s">
        <v>94</v>
      </c>
      <c r="E37" s="15">
        <v>1</v>
      </c>
      <c r="I37" s="10"/>
      <c r="J37" s="23"/>
      <c r="K37" s="2"/>
      <c r="M37" s="10"/>
      <c r="P37" s="2"/>
      <c r="Q37" s="10"/>
      <c r="R37" s="30"/>
      <c r="S37" s="5"/>
      <c r="T37" s="5"/>
      <c r="U37" s="2"/>
      <c r="V37" s="10"/>
      <c r="W37" s="25"/>
      <c r="X37" s="16"/>
      <c r="Y37" s="18"/>
      <c r="Z37"/>
      <c r="AD37" s="26"/>
      <c r="AE37" s="26"/>
      <c r="AF37" s="26"/>
      <c r="AG37" s="26"/>
      <c r="AH37" s="26"/>
      <c r="AI37" s="26"/>
      <c r="AJ37" s="26"/>
      <c r="AK37" s="26"/>
      <c r="BY37"/>
      <c r="BZ37"/>
    </row>
    <row r="38" spans="1:78" ht="16.5">
      <c r="A38" s="97" t="s">
        <v>91</v>
      </c>
      <c r="B38" s="6"/>
      <c r="C38" s="20"/>
      <c r="D38" s="5" t="s">
        <v>48</v>
      </c>
      <c r="E38" s="15">
        <v>1</v>
      </c>
      <c r="P38" s="2"/>
      <c r="Q38" s="10"/>
      <c r="R38" s="30"/>
      <c r="S38" s="5"/>
      <c r="T38" s="5"/>
      <c r="U38" s="2"/>
      <c r="V38" s="10"/>
      <c r="W38" s="25"/>
      <c r="X38" s="16"/>
      <c r="Y38" s="18"/>
      <c r="Z38"/>
      <c r="AD38" s="26"/>
      <c r="AE38" s="26"/>
      <c r="AF38" s="26"/>
      <c r="AG38" s="26"/>
      <c r="AH38" s="26"/>
      <c r="AI38" s="26"/>
      <c r="AJ38" s="26"/>
      <c r="AK38" s="26"/>
      <c r="BY38"/>
      <c r="BZ38"/>
    </row>
    <row r="39" spans="16:78" ht="16.5">
      <c r="P39" s="2"/>
      <c r="Q39" s="82" t="s">
        <v>105</v>
      </c>
      <c r="R39" s="111" t="s">
        <v>136</v>
      </c>
      <c r="S39" s="40" t="s">
        <v>107</v>
      </c>
      <c r="T39" s="4"/>
      <c r="U39" s="192" t="s">
        <v>51</v>
      </c>
      <c r="V39" s="196"/>
      <c r="W39" s="196"/>
      <c r="X39" s="196"/>
      <c r="Y39" s="196"/>
      <c r="Z39" s="196"/>
      <c r="AA39" s="196"/>
      <c r="AB39" s="196"/>
      <c r="AC39" s="196"/>
      <c r="AD39" s="161"/>
      <c r="AE39" s="26"/>
      <c r="AF39" s="26"/>
      <c r="AG39" s="26"/>
      <c r="AH39" s="26"/>
      <c r="AI39" s="26"/>
      <c r="BY39"/>
      <c r="BZ39"/>
    </row>
    <row r="40" spans="1:78" ht="18">
      <c r="A40" s="189" t="s">
        <v>31</v>
      </c>
      <c r="B40" s="190"/>
      <c r="C40" s="190"/>
      <c r="D40" s="190"/>
      <c r="E40" s="191"/>
      <c r="F40" s="165" t="s">
        <v>102</v>
      </c>
      <c r="G40" s="166"/>
      <c r="H40" s="166"/>
      <c r="I40" s="166"/>
      <c r="J40" s="167"/>
      <c r="K40" s="189" t="s">
        <v>104</v>
      </c>
      <c r="L40" s="166"/>
      <c r="M40" s="166"/>
      <c r="N40" s="166"/>
      <c r="O40" s="166"/>
      <c r="P40" s="167"/>
      <c r="Q40" s="83" t="s">
        <v>119</v>
      </c>
      <c r="R40" s="108" t="s">
        <v>137</v>
      </c>
      <c r="S40" s="41" t="s">
        <v>118</v>
      </c>
      <c r="T40" s="4"/>
      <c r="U40" s="192" t="s">
        <v>52</v>
      </c>
      <c r="V40" s="193"/>
      <c r="W40" s="193"/>
      <c r="X40" s="193"/>
      <c r="Y40" s="194"/>
      <c r="Z40" s="192" t="s">
        <v>53</v>
      </c>
      <c r="AA40" s="193"/>
      <c r="AB40" s="193"/>
      <c r="AC40" s="193"/>
      <c r="AD40" s="195"/>
      <c r="AE40" s="187" t="s">
        <v>103</v>
      </c>
      <c r="AF40" s="188"/>
      <c r="AG40" s="188"/>
      <c r="AH40" s="188"/>
      <c r="AI40" s="161"/>
      <c r="BY40"/>
      <c r="BZ40"/>
    </row>
    <row r="41" spans="1:78" ht="18.75">
      <c r="A41" s="98" t="s">
        <v>23</v>
      </c>
      <c r="B41" s="36" t="s">
        <v>157</v>
      </c>
      <c r="C41" s="37" t="s">
        <v>158</v>
      </c>
      <c r="D41" s="38" t="s">
        <v>159</v>
      </c>
      <c r="E41" s="39" t="s">
        <v>160</v>
      </c>
      <c r="F41" s="141" t="s">
        <v>161</v>
      </c>
      <c r="G41" s="38" t="s">
        <v>162</v>
      </c>
      <c r="H41" s="38" t="s">
        <v>163</v>
      </c>
      <c r="I41" s="32" t="s">
        <v>164</v>
      </c>
      <c r="J41" s="39" t="s">
        <v>160</v>
      </c>
      <c r="K41" s="61" t="s">
        <v>165</v>
      </c>
      <c r="L41" s="36" t="s">
        <v>166</v>
      </c>
      <c r="M41" s="36" t="s">
        <v>167</v>
      </c>
      <c r="N41" s="36" t="s">
        <v>168</v>
      </c>
      <c r="O41" s="36" t="s">
        <v>169</v>
      </c>
      <c r="P41" s="78" t="s">
        <v>170</v>
      </c>
      <c r="Q41" s="84" t="s">
        <v>171</v>
      </c>
      <c r="R41" s="112" t="s">
        <v>172</v>
      </c>
      <c r="S41" s="42" t="s">
        <v>173</v>
      </c>
      <c r="T41"/>
      <c r="U41" s="43" t="s">
        <v>54</v>
      </c>
      <c r="V41" s="44" t="s">
        <v>55</v>
      </c>
      <c r="W41" s="44" t="s">
        <v>56</v>
      </c>
      <c r="X41" s="44" t="s">
        <v>57</v>
      </c>
      <c r="Y41" s="45" t="s">
        <v>58</v>
      </c>
      <c r="Z41" s="43" t="s">
        <v>59</v>
      </c>
      <c r="AA41" s="44" t="s">
        <v>60</v>
      </c>
      <c r="AB41" s="44" t="s">
        <v>61</v>
      </c>
      <c r="AC41" s="44" t="s">
        <v>62</v>
      </c>
      <c r="AD41" s="45" t="s">
        <v>63</v>
      </c>
      <c r="AE41" s="43" t="s">
        <v>174</v>
      </c>
      <c r="AF41" s="46" t="s">
        <v>175</v>
      </c>
      <c r="AG41" s="46" t="s">
        <v>176</v>
      </c>
      <c r="AH41" s="46" t="s">
        <v>177</v>
      </c>
      <c r="AI41" s="47" t="s">
        <v>178</v>
      </c>
      <c r="BY41"/>
      <c r="BZ41"/>
    </row>
    <row r="42" spans="1:77" ht="16.5">
      <c r="A42" s="97">
        <v>0.495253</v>
      </c>
      <c r="B42" s="4">
        <v>-3.8359910975163007</v>
      </c>
      <c r="C42" s="11">
        <v>256.6224142888923</v>
      </c>
      <c r="D42" s="4">
        <v>0.05762262292671292</v>
      </c>
      <c r="E42" s="4">
        <f aca="true" t="shared" si="1" ref="E42:E73">SQRT(B42^2+D42^2)</f>
        <v>3.836423864342582</v>
      </c>
      <c r="F42" s="142">
        <f aca="true" t="shared" si="2" ref="F42:F73">-B42*$E$28*(1-$E$32)/$E$29/$E$33</f>
        <v>0.63933184958605</v>
      </c>
      <c r="G42" s="57">
        <f aca="true" t="shared" si="3" ref="G42:I43">C42*$E$28*(1-$E$32)/$E$29/$E$33</f>
        <v>42.77040238148205</v>
      </c>
      <c r="H42" s="59">
        <f t="shared" si="3"/>
        <v>0.009603770487785488</v>
      </c>
      <c r="I42" s="59">
        <f t="shared" si="3"/>
        <v>0.6394039773904303</v>
      </c>
      <c r="J42" s="40">
        <f aca="true" t="shared" si="4" ref="J42:J73">E42*E$28/E$29</f>
        <v>3.836423864342582</v>
      </c>
      <c r="K42" s="18">
        <f aca="true" t="shared" si="5" ref="K42:K73">E$35*E$13/120*F42^2/E$7*E$6*E$9*(E$9-1)*E$4/E$5</f>
        <v>170.98548426054091</v>
      </c>
      <c r="L42" s="18">
        <f aca="true" t="shared" si="6" ref="L42:L73">E$36*E$13/6*F42^2/E$8*E$6*E$4/E$5*(1+(G42*E$4/F42)^2/15)</f>
        <v>1104.5383914064846</v>
      </c>
      <c r="M42" s="15">
        <f aca="true" t="shared" si="7" ref="M42:M73">E$37*E$13/8*H42^2/E$8*E$6*E$5/E$4</f>
        <v>0.001120499439926512</v>
      </c>
      <c r="N42" s="18">
        <f aca="true" t="shared" si="8" ref="N42:N73">E$13*E$14*(E$11/E$10)^2*J42*(1-E$32)/E$33^2*(E$19/2/PI())^2/E$18*LN((E$17+E$18*J42)/(E$17+E$18*E$32*J42))</f>
        <v>165.06669180650928</v>
      </c>
      <c r="O42" s="18">
        <f aca="true" t="shared" si="9" ref="O42:O73">(Z42+AA42+AB42+AC42+AD42)/5</f>
        <v>733.8671268883616</v>
      </c>
      <c r="P42" s="11">
        <f aca="true" t="shared" si="10" ref="P42:P73">(AE42+AF42+AG42+AH42+AI42)/5</f>
        <v>18.206295044287685</v>
      </c>
      <c r="Q42" s="82">
        <f aca="true" t="shared" si="11" ref="Q42:Q73">SUM(K42:P42)</f>
        <v>2192.665109905624</v>
      </c>
      <c r="R42" s="113">
        <f>K$32*(A43-A42)/2</f>
        <v>3.891221794552841E-06</v>
      </c>
      <c r="S42" s="62">
        <f aca="true" t="shared" si="12" ref="S42:S73">Q42*R42</f>
        <v>0.008532146263820364</v>
      </c>
      <c r="T42" s="24"/>
      <c r="U42" s="63">
        <f aca="true" t="shared" si="13" ref="U42:U73">SQRT(($B42-$C42*0.8*$E$4)^2+$D42^2)*$E$28/$E$29</f>
        <v>5.4051850446786815</v>
      </c>
      <c r="V42" s="64">
        <f aca="true" t="shared" si="14" ref="V42:V73">SQRT(($B42-$C42*0.4*$E$4)^2+$D42^2)*$E$28/$E$29</f>
        <v>4.620793792794951</v>
      </c>
      <c r="W42" s="64">
        <f aca="true" t="shared" si="15" ref="W42:W73">SQRT(($B42)^2+$D42^2)*$E$28/$E$29</f>
        <v>3.836423864342582</v>
      </c>
      <c r="X42" s="64">
        <f aca="true" t="shared" si="16" ref="X42:X73">SQRT(($B42+$C42*0.4*$E$4)^2+$D42^2)*$E$28/$E$29</f>
        <v>3.0520916993617395</v>
      </c>
      <c r="Y42" s="65">
        <f aca="true" t="shared" si="17" ref="Y42:Y73">SQRT(($B42+$C42*0.8*$E$4)^2+$D42^2)*$E$28/$E$29</f>
        <v>2.2678364797266677</v>
      </c>
      <c r="Z42" s="103">
        <f aca="true" t="shared" si="18" ref="Z42:Z73">$E$38*$E$13*$E$14*$E$16/$E$33*2/3*$E$20/PI()*($E$21*$E$22*LN((U42+$E$22)/($E$32*U42+$E$22))+$E$23*U42*(1-$E$32)+$E$24*U42^2/2*(1-$E$32^2))</f>
        <v>811.8983126429258</v>
      </c>
      <c r="AA42" s="103">
        <f aca="true" t="shared" si="19" ref="AA42:AA73">$E$38*$E$13*$E$14*$E$16/$E$33*2/3*$E$20/PI()*($E$21*$E$22*LN((V42+$E$22)/($E$32*V42+$E$22))+$E$23*V42*(1-$E$32)+$E$24*V42^2/2*(1-$E$32^2))</f>
        <v>793.6801499900974</v>
      </c>
      <c r="AB42" s="103">
        <f aca="true" t="shared" si="20" ref="AB42:AB73">$E$38*$E$13*$E$14*$E$16/$E$33*2/3*$E$20/PI()*($E$21*$E$22*LN((W42+$E$22)/($E$32*W42+$E$22))+$E$23*W42*(1-$E$32)+$E$24*W42^2/2*(1-$E$32^2))</f>
        <v>755.1183872217309</v>
      </c>
      <c r="AC42" s="103">
        <f aca="true" t="shared" si="21" ref="AC42:AC73">$E$38*$E$13*$E$14*$E$16/$E$33*2/3*$E$20/PI()*($E$21*$E$22*LN((X42+$E$22)/($E$32*X42+$E$22))+$E$23*X42*(1-$E$32)+$E$24*X42^2/2*(1-$E$32^2))</f>
        <v>695.4814430207659</v>
      </c>
      <c r="AD42" s="103">
        <f aca="true" t="shared" si="22" ref="AD42:AD73">$E$38*$E$13*$E$14*$E$16/$E$33*2/3*$E$20/PI()*($E$21*$E$22*LN((Y42+$E$22)/($E$32*Y42+$E$22))+$E$23*Y42*(1-$E$32)+$E$24*Y42^2/2*(1-$E$32^2))</f>
        <v>613.1573415662881</v>
      </c>
      <c r="AE42" s="48">
        <f aca="true" t="shared" si="23" ref="AE42:AE73">1/9/PI()*$E$20/$E$33*$E$27^2*U42*(3*U42+4*$E$26)/($E$25*$E$26*$E$13*$E$14*$E$16*16*$E$4^2*$E$5^2)</f>
        <v>32.28710630920021</v>
      </c>
      <c r="AF42" s="49">
        <f aca="true" t="shared" si="24" ref="AF42:AF73">1/9/PI()*$E$20/$E$33*$E$27^2*V42*(3*V42+4*$E$26)/($E$25*$E$26*$E$13*$E$14*$E$16*16*$E$4^2*$E$5^2)</f>
        <v>24.035940567573274</v>
      </c>
      <c r="AG42" s="49">
        <f aca="true" t="shared" si="25" ref="AG42:AG73">1/9/PI()*$E$20/$E$33*$E$27^2*W42*(3*W42+4*$E$26)/($E$25*$E$26*$E$13*$E$14*$E$16*16*$E$4^2*$E$5^2)</f>
        <v>16.995528052467996</v>
      </c>
      <c r="AH42" s="49">
        <f aca="true" t="shared" si="26" ref="AH42:AH73">1/9/PI()*$E$20/$E$33*$E$27^2*X42*(3*X42+4*$E$26)/($E$25*$E$26*$E$13*$E$14*$E$16*16*$E$4^2*$E$5^2)</f>
        <v>11.165879546124911</v>
      </c>
      <c r="AI42" s="50">
        <f aca="true" t="shared" si="27" ref="AI42:AI73">1/9/PI()*$E$20/$E$33*$E$27^2*Y42*(3*Y42+4*$E$26)/($E$25*$E$26*$E$13*$E$14*$E$16*16*$E$4^2*$E$5^2)</f>
        <v>6.547020746072024</v>
      </c>
      <c r="BY42"/>
    </row>
    <row r="43" spans="1:77" ht="16.5">
      <c r="A43" s="97">
        <v>1</v>
      </c>
      <c r="B43" s="4">
        <v>-3.8364495183480845</v>
      </c>
      <c r="C43" s="11">
        <v>258.0463849173178</v>
      </c>
      <c r="D43" s="4">
        <v>0.01048165188117075</v>
      </c>
      <c r="E43" s="4">
        <f t="shared" si="1"/>
        <v>3.8364638369023374</v>
      </c>
      <c r="F43" s="143">
        <f t="shared" si="2"/>
        <v>0.6394082530580141</v>
      </c>
      <c r="G43" s="58">
        <f t="shared" si="3"/>
        <v>43.00773081955297</v>
      </c>
      <c r="H43" s="60">
        <f t="shared" si="3"/>
        <v>0.001746941980195125</v>
      </c>
      <c r="I43" s="60">
        <f t="shared" si="3"/>
        <v>0.6394106394837229</v>
      </c>
      <c r="J43" s="41">
        <f t="shared" si="4"/>
        <v>3.8364638369023374</v>
      </c>
      <c r="K43" s="18">
        <f t="shared" si="5"/>
        <v>171.0263540068625</v>
      </c>
      <c r="L43" s="18">
        <f t="shared" si="6"/>
        <v>1105.0083930478431</v>
      </c>
      <c r="M43" s="15">
        <f t="shared" si="7"/>
        <v>3.7075333058948334E-05</v>
      </c>
      <c r="N43" s="18">
        <f t="shared" si="8"/>
        <v>165.06969577114117</v>
      </c>
      <c r="O43" s="18">
        <f t="shared" si="9"/>
        <v>733.6217946986854</v>
      </c>
      <c r="P43" s="11">
        <f t="shared" si="10"/>
        <v>18.220069976965355</v>
      </c>
      <c r="Q43" s="83">
        <f t="shared" si="11"/>
        <v>2192.9463445768306</v>
      </c>
      <c r="R43" s="113">
        <f aca="true" t="shared" si="28" ref="R43:R74">K$32*(A44-A42)/2</f>
        <v>1.1600473745634948E-05</v>
      </c>
      <c r="S43" s="62">
        <f t="shared" si="12"/>
        <v>0.025439216495849654</v>
      </c>
      <c r="T43" s="24"/>
      <c r="U43" s="54">
        <f t="shared" si="13"/>
        <v>5.414052043472744</v>
      </c>
      <c r="V43" s="55">
        <f t="shared" si="14"/>
        <v>4.625257584417258</v>
      </c>
      <c r="W43" s="55">
        <f t="shared" si="15"/>
        <v>3.8364638369023374</v>
      </c>
      <c r="X43" s="55">
        <f t="shared" si="16"/>
        <v>3.047671353407631</v>
      </c>
      <c r="Y43" s="56">
        <f t="shared" si="17"/>
        <v>2.2588814581061256</v>
      </c>
      <c r="Z43" s="103">
        <f t="shared" si="18"/>
        <v>811.9896235631237</v>
      </c>
      <c r="AA43" s="103">
        <f t="shared" si="19"/>
        <v>793.8409091022069</v>
      </c>
      <c r="AB43" s="103">
        <f t="shared" si="20"/>
        <v>755.1208808649428</v>
      </c>
      <c r="AC43" s="103">
        <f t="shared" si="21"/>
        <v>695.0832530224903</v>
      </c>
      <c r="AD43" s="103">
        <f t="shared" si="22"/>
        <v>612.0743069406634</v>
      </c>
      <c r="AE43" s="51">
        <f t="shared" si="23"/>
        <v>32.38729973423632</v>
      </c>
      <c r="AF43" s="52">
        <f t="shared" si="24"/>
        <v>24.079471108787512</v>
      </c>
      <c r="AG43" s="52">
        <f t="shared" si="25"/>
        <v>16.99585599836777</v>
      </c>
      <c r="AH43" s="52">
        <f t="shared" si="26"/>
        <v>11.13645476532222</v>
      </c>
      <c r="AI43" s="53">
        <f t="shared" si="27"/>
        <v>6.501268278112945</v>
      </c>
      <c r="BY43"/>
    </row>
    <row r="44" spans="1:77" ht="16.5">
      <c r="A44" s="97">
        <v>2</v>
      </c>
      <c r="B44" s="4">
        <v>-3.8416317012077936</v>
      </c>
      <c r="C44" s="11">
        <v>260.01997725768973</v>
      </c>
      <c r="D44" s="4">
        <v>-0.0891213456206972</v>
      </c>
      <c r="E44" s="4">
        <f t="shared" si="1"/>
        <v>3.842665317454791</v>
      </c>
      <c r="F44" s="143">
        <f t="shared" si="2"/>
        <v>0.6402719502012989</v>
      </c>
      <c r="G44" s="58">
        <f aca="true" t="shared" si="29" ref="G44:G75">C44*$E$28*(1-$E$32)/$E$29/$E$33</f>
        <v>43.33666287628162</v>
      </c>
      <c r="H44" s="60">
        <f aca="true" t="shared" si="30" ref="H44:H75">-D44*$E$28*(1-$E$32)/$E$29/$E$33</f>
        <v>0.014853557603449537</v>
      </c>
      <c r="I44" s="60">
        <f aca="true" t="shared" si="31" ref="I44:I75">E44*$E$28*(1-$E$32)/$E$29/$E$33</f>
        <v>0.6404442195757986</v>
      </c>
      <c r="J44" s="41">
        <f t="shared" si="4"/>
        <v>3.842665317454791</v>
      </c>
      <c r="K44" s="18">
        <f t="shared" si="5"/>
        <v>171.48870255358506</v>
      </c>
      <c r="L44" s="18">
        <f t="shared" si="6"/>
        <v>1108.237629374475</v>
      </c>
      <c r="M44" s="15">
        <f t="shared" si="7"/>
        <v>0.002680334941872515</v>
      </c>
      <c r="N44" s="18">
        <f t="shared" si="8"/>
        <v>165.53598500344816</v>
      </c>
      <c r="O44" s="18">
        <f t="shared" si="9"/>
        <v>733.7037570674707</v>
      </c>
      <c r="P44" s="11">
        <f t="shared" si="10"/>
        <v>18.289851550831816</v>
      </c>
      <c r="Q44" s="83">
        <f t="shared" si="11"/>
        <v>2197.258605884753</v>
      </c>
      <c r="R44" s="113">
        <f t="shared" si="28"/>
        <v>1.5418503902164214E-05</v>
      </c>
      <c r="S44" s="62">
        <f t="shared" si="12"/>
        <v>0.033878440388897965</v>
      </c>
      <c r="T44" s="24"/>
      <c r="U44" s="54">
        <f t="shared" si="13"/>
        <v>5.432020975383659</v>
      </c>
      <c r="V44" s="55">
        <f t="shared" si="14"/>
        <v>4.637317227079191</v>
      </c>
      <c r="W44" s="55">
        <f t="shared" si="15"/>
        <v>3.842665317454791</v>
      </c>
      <c r="X44" s="55">
        <f t="shared" si="16"/>
        <v>3.0481057903592372</v>
      </c>
      <c r="Y44" s="56">
        <f t="shared" si="17"/>
        <v>2.253736356879433</v>
      </c>
      <c r="Z44" s="103">
        <f t="shared" si="18"/>
        <v>812.1668482527642</v>
      </c>
      <c r="AA44" s="103">
        <f t="shared" si="19"/>
        <v>794.2719358464972</v>
      </c>
      <c r="AB44" s="103">
        <f t="shared" si="20"/>
        <v>755.5070922761763</v>
      </c>
      <c r="AC44" s="103">
        <f t="shared" si="21"/>
        <v>695.1224193146696</v>
      </c>
      <c r="AD44" s="103">
        <f t="shared" si="22"/>
        <v>611.4504896472467</v>
      </c>
      <c r="AE44" s="51">
        <f t="shared" si="23"/>
        <v>32.5908156360213</v>
      </c>
      <c r="AF44" s="52">
        <f t="shared" si="24"/>
        <v>24.197271820126012</v>
      </c>
      <c r="AG44" s="52">
        <f t="shared" si="25"/>
        <v>17.046772732812816</v>
      </c>
      <c r="AH44" s="52">
        <f t="shared" si="26"/>
        <v>11.139344964864046</v>
      </c>
      <c r="AI44" s="53">
        <f t="shared" si="27"/>
        <v>6.475052600334906</v>
      </c>
      <c r="BY44"/>
    </row>
    <row r="45" spans="1:77" ht="16.5">
      <c r="A45" s="97">
        <v>3</v>
      </c>
      <c r="B45" s="4">
        <v>-3.8456258273998944</v>
      </c>
      <c r="C45" s="11">
        <v>261.90185845443096</v>
      </c>
      <c r="D45" s="4">
        <v>-0.2082545076431792</v>
      </c>
      <c r="E45" s="4">
        <f t="shared" si="1"/>
        <v>3.851260565622485</v>
      </c>
      <c r="F45" s="143">
        <f t="shared" si="2"/>
        <v>0.6409376378999824</v>
      </c>
      <c r="G45" s="58">
        <f t="shared" si="29"/>
        <v>43.65030974240516</v>
      </c>
      <c r="H45" s="60">
        <f t="shared" si="30"/>
        <v>0.03470908460719653</v>
      </c>
      <c r="I45" s="60">
        <f t="shared" si="31"/>
        <v>0.6418767609370808</v>
      </c>
      <c r="J45" s="41">
        <f t="shared" si="4"/>
        <v>3.851260565622485</v>
      </c>
      <c r="K45" s="18">
        <f t="shared" si="5"/>
        <v>171.8454799024602</v>
      </c>
      <c r="L45" s="18">
        <f t="shared" si="6"/>
        <v>1110.7850089479734</v>
      </c>
      <c r="M45" s="15">
        <f t="shared" si="7"/>
        <v>0.014635730994292452</v>
      </c>
      <c r="N45" s="18">
        <f t="shared" si="8"/>
        <v>166.18306197505166</v>
      </c>
      <c r="O45" s="18">
        <f t="shared" si="9"/>
        <v>734.022775483317</v>
      </c>
      <c r="P45" s="11">
        <f t="shared" si="10"/>
        <v>18.378911808173836</v>
      </c>
      <c r="Q45" s="83">
        <f t="shared" si="11"/>
        <v>2201.229873847971</v>
      </c>
      <c r="R45" s="113">
        <f t="shared" si="28"/>
        <v>1.5418503902164214E-05</v>
      </c>
      <c r="S45" s="62">
        <f t="shared" si="12"/>
        <v>0.03393967139948538</v>
      </c>
      <c r="T45" s="24"/>
      <c r="U45" s="54">
        <f t="shared" si="13"/>
        <v>5.450768814495633</v>
      </c>
      <c r="V45" s="55">
        <f t="shared" si="14"/>
        <v>4.650872327527519</v>
      </c>
      <c r="W45" s="55">
        <f t="shared" si="15"/>
        <v>3.851260565622485</v>
      </c>
      <c r="X45" s="55">
        <f t="shared" si="16"/>
        <v>3.05215731592441</v>
      </c>
      <c r="Y45" s="56">
        <f t="shared" si="17"/>
        <v>2.254103462012659</v>
      </c>
      <c r="Z45" s="103">
        <f t="shared" si="18"/>
        <v>812.3406000657046</v>
      </c>
      <c r="AA45" s="103">
        <f t="shared" si="19"/>
        <v>794.7506820251955</v>
      </c>
      <c r="AB45" s="103">
        <f t="shared" si="20"/>
        <v>756.0402098165481</v>
      </c>
      <c r="AC45" s="103">
        <f t="shared" si="21"/>
        <v>695.4873484512766</v>
      </c>
      <c r="AD45" s="103">
        <f t="shared" si="22"/>
        <v>611.4950370578601</v>
      </c>
      <c r="AE45" s="51">
        <f t="shared" si="23"/>
        <v>32.80383062518107</v>
      </c>
      <c r="AF45" s="52">
        <f t="shared" si="24"/>
        <v>24.330022004438167</v>
      </c>
      <c r="AG45" s="52">
        <f t="shared" si="25"/>
        <v>17.117468413414628</v>
      </c>
      <c r="AH45" s="52">
        <f t="shared" si="26"/>
        <v>11.166316623455828</v>
      </c>
      <c r="AI45" s="53">
        <f t="shared" si="27"/>
        <v>6.476921374379488</v>
      </c>
      <c r="AJ45" s="24"/>
      <c r="BY45"/>
    </row>
    <row r="46" spans="1:77" ht="16.5">
      <c r="A46" s="97">
        <v>4</v>
      </c>
      <c r="B46" s="4">
        <v>-3.844237229501564</v>
      </c>
      <c r="C46" s="11">
        <v>262.40506421400613</v>
      </c>
      <c r="D46" s="4">
        <v>-0.3242714851092968</v>
      </c>
      <c r="E46" s="4">
        <f t="shared" si="1"/>
        <v>3.8578895620197384</v>
      </c>
      <c r="F46" s="143">
        <f t="shared" si="2"/>
        <v>0.6407062049169273</v>
      </c>
      <c r="G46" s="58">
        <f t="shared" si="29"/>
        <v>43.73417736900102</v>
      </c>
      <c r="H46" s="60">
        <f t="shared" si="30"/>
        <v>0.054045247518216134</v>
      </c>
      <c r="I46" s="60">
        <f t="shared" si="31"/>
        <v>0.6429815936699564</v>
      </c>
      <c r="J46" s="41">
        <f t="shared" si="4"/>
        <v>3.857889562019738</v>
      </c>
      <c r="K46" s="18">
        <f t="shared" si="5"/>
        <v>171.721400649245</v>
      </c>
      <c r="L46" s="18">
        <f t="shared" si="6"/>
        <v>1110.0729881625107</v>
      </c>
      <c r="M46" s="15">
        <f t="shared" si="7"/>
        <v>0.03548486185170101</v>
      </c>
      <c r="N46" s="18">
        <f t="shared" si="8"/>
        <v>166.6827476780122</v>
      </c>
      <c r="O46" s="18">
        <f t="shared" si="9"/>
        <v>734.5184091530699</v>
      </c>
      <c r="P46" s="11">
        <f t="shared" si="10"/>
        <v>18.43891720863093</v>
      </c>
      <c r="Q46" s="83">
        <f t="shared" si="11"/>
        <v>2201.4699477133204</v>
      </c>
      <c r="R46" s="113">
        <f t="shared" si="28"/>
        <v>1.5418503902164214E-05</v>
      </c>
      <c r="S46" s="62">
        <f t="shared" si="12"/>
        <v>0.03394337297931508</v>
      </c>
      <c r="T46" s="24"/>
      <c r="U46" s="54">
        <f t="shared" si="13"/>
        <v>5.458117969041801</v>
      </c>
      <c r="V46" s="55">
        <f t="shared" si="14"/>
        <v>4.657658815793902</v>
      </c>
      <c r="W46" s="55">
        <f t="shared" si="15"/>
        <v>3.857889562019738</v>
      </c>
      <c r="X46" s="55">
        <f t="shared" si="16"/>
        <v>3.059351311826017</v>
      </c>
      <c r="Y46" s="56">
        <f t="shared" si="17"/>
        <v>2.2633473824481354</v>
      </c>
      <c r="Z46" s="103">
        <f t="shared" si="18"/>
        <v>812.4056035310376</v>
      </c>
      <c r="AA46" s="103">
        <f t="shared" si="19"/>
        <v>794.9880932960957</v>
      </c>
      <c r="AB46" s="103">
        <f t="shared" si="20"/>
        <v>756.449649011881</v>
      </c>
      <c r="AC46" s="103">
        <f t="shared" si="21"/>
        <v>696.1338461459567</v>
      </c>
      <c r="AD46" s="103">
        <f t="shared" si="22"/>
        <v>612.6148537803789</v>
      </c>
      <c r="AE46" s="51">
        <f t="shared" si="23"/>
        <v>32.88752119900973</v>
      </c>
      <c r="AF46" s="52">
        <f t="shared" si="24"/>
        <v>24.39662043882638</v>
      </c>
      <c r="AG46" s="52">
        <f t="shared" si="25"/>
        <v>17.172091011477043</v>
      </c>
      <c r="AH46" s="52">
        <f t="shared" si="26"/>
        <v>11.21428780141285</v>
      </c>
      <c r="AI46" s="53">
        <f t="shared" si="27"/>
        <v>6.524065592428623</v>
      </c>
      <c r="AJ46" s="24"/>
      <c r="BY46"/>
    </row>
    <row r="47" spans="1:77" ht="16.5">
      <c r="A47" s="97">
        <v>5</v>
      </c>
      <c r="B47" s="4">
        <v>-3.841477128413164</v>
      </c>
      <c r="C47" s="11">
        <v>262.79941011820955</v>
      </c>
      <c r="D47" s="4">
        <v>-0.4408452061690129</v>
      </c>
      <c r="E47" s="4">
        <f t="shared" si="1"/>
        <v>3.8666899311845073</v>
      </c>
      <c r="F47" s="143">
        <f t="shared" si="2"/>
        <v>0.6402461880688607</v>
      </c>
      <c r="G47" s="58">
        <f t="shared" si="29"/>
        <v>43.79990168636825</v>
      </c>
      <c r="H47" s="60">
        <f t="shared" si="30"/>
        <v>0.07347420102816882</v>
      </c>
      <c r="I47" s="60">
        <f t="shared" si="31"/>
        <v>0.6444483218640846</v>
      </c>
      <c r="J47" s="41">
        <f t="shared" si="4"/>
        <v>3.8666899311845078</v>
      </c>
      <c r="K47" s="18">
        <f t="shared" si="5"/>
        <v>171.47490271186055</v>
      </c>
      <c r="L47" s="18">
        <f t="shared" si="6"/>
        <v>1108.567413002118</v>
      </c>
      <c r="M47" s="15">
        <f t="shared" si="7"/>
        <v>0.06558399121185626</v>
      </c>
      <c r="N47" s="18">
        <f t="shared" si="8"/>
        <v>167.34696091162442</v>
      </c>
      <c r="O47" s="18">
        <f t="shared" si="9"/>
        <v>735.236867956347</v>
      </c>
      <c r="P47" s="11">
        <f t="shared" si="10"/>
        <v>18.516133319330667</v>
      </c>
      <c r="Q47" s="83">
        <f t="shared" si="11"/>
        <v>2201.2078618924925</v>
      </c>
      <c r="R47" s="113">
        <f t="shared" si="28"/>
        <v>1.5418503902164214E-05</v>
      </c>
      <c r="S47" s="62">
        <f t="shared" si="12"/>
        <v>0.03393933200806394</v>
      </c>
      <c r="T47" s="24"/>
      <c r="U47" s="54">
        <f t="shared" si="13"/>
        <v>5.4659343999626655</v>
      </c>
      <c r="V47" s="55">
        <f t="shared" si="14"/>
        <v>4.66567610407649</v>
      </c>
      <c r="W47" s="55">
        <f t="shared" si="15"/>
        <v>3.8666899311845078</v>
      </c>
      <c r="X47" s="55">
        <f t="shared" si="16"/>
        <v>3.0699692851908176</v>
      </c>
      <c r="Y47" s="56">
        <f t="shared" si="17"/>
        <v>2.277892594576071</v>
      </c>
      <c r="Z47" s="103">
        <f t="shared" si="18"/>
        <v>812.4728199203624</v>
      </c>
      <c r="AA47" s="103">
        <f t="shared" si="19"/>
        <v>795.2666040491664</v>
      </c>
      <c r="AB47" s="103">
        <f t="shared" si="20"/>
        <v>756.9908867481988</v>
      </c>
      <c r="AC47" s="103">
        <f t="shared" si="21"/>
        <v>697.0845869487622</v>
      </c>
      <c r="AD47" s="103">
        <f t="shared" si="22"/>
        <v>614.3694421152453</v>
      </c>
      <c r="AE47" s="51">
        <f t="shared" si="23"/>
        <v>32.97664963244191</v>
      </c>
      <c r="AF47" s="52">
        <f t="shared" si="24"/>
        <v>24.47541395074682</v>
      </c>
      <c r="AG47" s="52">
        <f t="shared" si="25"/>
        <v>17.244739193826327</v>
      </c>
      <c r="AH47" s="52">
        <f t="shared" si="26"/>
        <v>11.285276888059315</v>
      </c>
      <c r="AI47" s="53">
        <f t="shared" si="27"/>
        <v>6.598586931578967</v>
      </c>
      <c r="AJ47" s="24"/>
      <c r="BY47"/>
    </row>
    <row r="48" spans="1:77" ht="16.5">
      <c r="A48" s="97">
        <v>6</v>
      </c>
      <c r="B48" s="4">
        <v>-3.8374092232903063</v>
      </c>
      <c r="C48" s="11">
        <v>263.02394996787183</v>
      </c>
      <c r="D48" s="4">
        <v>-0.5566166309602648</v>
      </c>
      <c r="E48" s="4">
        <f t="shared" si="1"/>
        <v>3.8775677454887965</v>
      </c>
      <c r="F48" s="143">
        <f t="shared" si="2"/>
        <v>0.6395682038817178</v>
      </c>
      <c r="G48" s="58">
        <f t="shared" si="29"/>
        <v>43.8373249946453</v>
      </c>
      <c r="H48" s="60">
        <f t="shared" si="30"/>
        <v>0.09276943849337747</v>
      </c>
      <c r="I48" s="60">
        <f t="shared" si="31"/>
        <v>0.6462612909147994</v>
      </c>
      <c r="J48" s="41">
        <f t="shared" si="4"/>
        <v>3.8775677454887965</v>
      </c>
      <c r="K48" s="18">
        <f t="shared" si="5"/>
        <v>171.11193071831718</v>
      </c>
      <c r="L48" s="18">
        <f t="shared" si="6"/>
        <v>1106.2967429628875</v>
      </c>
      <c r="M48" s="15">
        <f t="shared" si="7"/>
        <v>0.10455335040749525</v>
      </c>
      <c r="N48" s="18">
        <f t="shared" si="8"/>
        <v>168.16931163169426</v>
      </c>
      <c r="O48" s="18">
        <f t="shared" si="9"/>
        <v>736.1737514189961</v>
      </c>
      <c r="P48" s="11">
        <f t="shared" si="10"/>
        <v>18.609278424682888</v>
      </c>
      <c r="Q48" s="83">
        <f t="shared" si="11"/>
        <v>2200.4655685069856</v>
      </c>
      <c r="R48" s="113">
        <f t="shared" si="28"/>
        <v>1.5418503902164214E-05</v>
      </c>
      <c r="S48" s="62">
        <f t="shared" si="12"/>
        <v>0.03392788695460296</v>
      </c>
      <c r="T48" s="24"/>
      <c r="U48" s="54">
        <f t="shared" si="13"/>
        <v>5.473806406332109</v>
      </c>
      <c r="V48" s="55">
        <f t="shared" si="14"/>
        <v>4.674677467803848</v>
      </c>
      <c r="W48" s="55">
        <f t="shared" si="15"/>
        <v>3.8775677454887965</v>
      </c>
      <c r="X48" s="55">
        <f t="shared" si="16"/>
        <v>3.0840433123723563</v>
      </c>
      <c r="Y48" s="56">
        <f t="shared" si="17"/>
        <v>2.297821582106355</v>
      </c>
      <c r="Z48" s="103">
        <f t="shared" si="18"/>
        <v>812.5385140104519</v>
      </c>
      <c r="AA48" s="103">
        <f t="shared" si="19"/>
        <v>795.5767743617752</v>
      </c>
      <c r="AB48" s="103">
        <f t="shared" si="20"/>
        <v>757.6562416469312</v>
      </c>
      <c r="AC48" s="103">
        <f t="shared" si="21"/>
        <v>698.3384414804507</v>
      </c>
      <c r="AD48" s="103">
        <f t="shared" si="22"/>
        <v>616.7587855953717</v>
      </c>
      <c r="AE48" s="51">
        <f t="shared" si="23"/>
        <v>33.066533272311524</v>
      </c>
      <c r="AF48" s="52">
        <f t="shared" si="24"/>
        <v>24.564029613483022</v>
      </c>
      <c r="AG48" s="52">
        <f t="shared" si="25"/>
        <v>17.3347475370673</v>
      </c>
      <c r="AH48" s="52">
        <f t="shared" si="26"/>
        <v>11.379714155860155</v>
      </c>
      <c r="AI48" s="53">
        <f t="shared" si="27"/>
        <v>6.701367544692428</v>
      </c>
      <c r="AJ48" s="24"/>
      <c r="BY48"/>
    </row>
    <row r="49" spans="1:77" ht="16.5">
      <c r="A49" s="97">
        <v>7</v>
      </c>
      <c r="B49" s="4">
        <v>-3.827946808643466</v>
      </c>
      <c r="C49" s="11">
        <v>263.4406226881713</v>
      </c>
      <c r="D49" s="4">
        <v>-0.6735421101740392</v>
      </c>
      <c r="E49" s="4">
        <f t="shared" si="1"/>
        <v>3.8867513097677593</v>
      </c>
      <c r="F49" s="143">
        <f t="shared" si="2"/>
        <v>0.6379911347739109</v>
      </c>
      <c r="G49" s="58">
        <f t="shared" si="29"/>
        <v>43.906770448028546</v>
      </c>
      <c r="H49" s="60">
        <f t="shared" si="30"/>
        <v>0.11225701836233987</v>
      </c>
      <c r="I49" s="60">
        <f t="shared" si="31"/>
        <v>0.6477918849612931</v>
      </c>
      <c r="J49" s="41">
        <f t="shared" si="4"/>
        <v>3.886751309767759</v>
      </c>
      <c r="K49" s="18">
        <f t="shared" si="5"/>
        <v>170.26910385787252</v>
      </c>
      <c r="L49" s="18">
        <f t="shared" si="6"/>
        <v>1101.0084714617512</v>
      </c>
      <c r="M49" s="15">
        <f t="shared" si="7"/>
        <v>0.15309291911169792</v>
      </c>
      <c r="N49" s="18">
        <f t="shared" si="8"/>
        <v>168.86473105804222</v>
      </c>
      <c r="O49" s="18">
        <f t="shared" si="9"/>
        <v>737.0377640129935</v>
      </c>
      <c r="P49" s="11">
        <f t="shared" si="10"/>
        <v>18.690679274087934</v>
      </c>
      <c r="Q49" s="83">
        <f t="shared" si="11"/>
        <v>2196.0238425838593</v>
      </c>
      <c r="R49" s="113">
        <f t="shared" si="28"/>
        <v>1.5418503902164214E-05</v>
      </c>
      <c r="S49" s="62">
        <f t="shared" si="12"/>
        <v>0.03385940218612488</v>
      </c>
      <c r="T49" s="24"/>
      <c r="U49" s="54">
        <f t="shared" si="13"/>
        <v>5.480066649133867</v>
      </c>
      <c r="V49" s="55">
        <f t="shared" si="14"/>
        <v>4.681933222977919</v>
      </c>
      <c r="W49" s="55">
        <f t="shared" si="15"/>
        <v>3.886751309767759</v>
      </c>
      <c r="X49" s="55">
        <f t="shared" si="16"/>
        <v>3.0967953754841893</v>
      </c>
      <c r="Y49" s="56">
        <f t="shared" si="17"/>
        <v>2.3174158593875647</v>
      </c>
      <c r="Z49" s="103">
        <f t="shared" si="18"/>
        <v>812.5893247658904</v>
      </c>
      <c r="AA49" s="103">
        <f t="shared" si="19"/>
        <v>795.8248496649207</v>
      </c>
      <c r="AB49" s="103">
        <f t="shared" si="20"/>
        <v>758.2148265147591</v>
      </c>
      <c r="AC49" s="103">
        <f t="shared" si="21"/>
        <v>699.468287239491</v>
      </c>
      <c r="AD49" s="103">
        <f t="shared" si="22"/>
        <v>619.0915318799061</v>
      </c>
      <c r="AE49" s="51">
        <f t="shared" si="23"/>
        <v>33.13810061264129</v>
      </c>
      <c r="AF49" s="52">
        <f t="shared" si="24"/>
        <v>24.63557634010755</v>
      </c>
      <c r="AG49" s="52">
        <f t="shared" si="25"/>
        <v>17.41091807533465</v>
      </c>
      <c r="AH49" s="52">
        <f t="shared" si="26"/>
        <v>11.465617532396102</v>
      </c>
      <c r="AI49" s="53">
        <f t="shared" si="27"/>
        <v>6.803183809960069</v>
      </c>
      <c r="AJ49" s="24"/>
      <c r="BY49"/>
    </row>
    <row r="50" spans="1:77" ht="16.5">
      <c r="A50" s="97">
        <v>8</v>
      </c>
      <c r="B50" s="4">
        <v>-3.8174728561789877</v>
      </c>
      <c r="C50" s="11">
        <v>263.5098129939308</v>
      </c>
      <c r="D50" s="4">
        <v>-0.7895289235367711</v>
      </c>
      <c r="E50" s="4">
        <f t="shared" si="1"/>
        <v>3.8982630656183903</v>
      </c>
      <c r="F50" s="143">
        <f t="shared" si="2"/>
        <v>0.6362454760298313</v>
      </c>
      <c r="G50" s="58">
        <f t="shared" si="29"/>
        <v>43.91830216565513</v>
      </c>
      <c r="H50" s="60">
        <f t="shared" si="30"/>
        <v>0.13158815392279516</v>
      </c>
      <c r="I50" s="60">
        <f t="shared" si="31"/>
        <v>0.6497105109363983</v>
      </c>
      <c r="J50" s="41">
        <f t="shared" si="4"/>
        <v>3.8982630656183903</v>
      </c>
      <c r="K50" s="18">
        <f t="shared" si="5"/>
        <v>169.33860468948225</v>
      </c>
      <c r="L50" s="18">
        <f t="shared" si="6"/>
        <v>1095.1110129981607</v>
      </c>
      <c r="M50" s="15">
        <f t="shared" si="7"/>
        <v>0.21035928536388498</v>
      </c>
      <c r="N50" s="18">
        <f t="shared" si="8"/>
        <v>169.73793818381765</v>
      </c>
      <c r="O50" s="18">
        <f t="shared" si="9"/>
        <v>738.1538253177958</v>
      </c>
      <c r="P50" s="11">
        <f t="shared" si="10"/>
        <v>18.78843527257907</v>
      </c>
      <c r="Q50" s="83">
        <f t="shared" si="11"/>
        <v>2191.3401757471997</v>
      </c>
      <c r="R50" s="113">
        <f t="shared" si="28"/>
        <v>1.5418503902164214E-05</v>
      </c>
      <c r="S50" s="62">
        <f t="shared" si="12"/>
        <v>0.03378718705072741</v>
      </c>
      <c r="T50" s="24"/>
      <c r="U50" s="54">
        <f t="shared" si="13"/>
        <v>5.485581455772926</v>
      </c>
      <c r="V50" s="55">
        <f t="shared" si="14"/>
        <v>4.689904511756735</v>
      </c>
      <c r="W50" s="55">
        <f t="shared" si="15"/>
        <v>3.8982630656183903</v>
      </c>
      <c r="X50" s="55">
        <f t="shared" si="16"/>
        <v>3.1137366147483903</v>
      </c>
      <c r="Y50" s="56">
        <f t="shared" si="17"/>
        <v>2.343481739032117</v>
      </c>
      <c r="Z50" s="103">
        <f t="shared" si="18"/>
        <v>812.6330337614828</v>
      </c>
      <c r="AA50" s="103">
        <f t="shared" si="19"/>
        <v>796.095388660919</v>
      </c>
      <c r="AB50" s="103">
        <f t="shared" si="20"/>
        <v>758.9109653681048</v>
      </c>
      <c r="AC50" s="103">
        <f t="shared" si="21"/>
        <v>700.9601459075947</v>
      </c>
      <c r="AD50" s="103">
        <f t="shared" si="22"/>
        <v>622.169592890878</v>
      </c>
      <c r="AE50" s="51">
        <f t="shared" si="23"/>
        <v>33.201209981385176</v>
      </c>
      <c r="AF50" s="52">
        <f t="shared" si="24"/>
        <v>24.71429812947528</v>
      </c>
      <c r="AG50" s="52">
        <f t="shared" si="25"/>
        <v>17.506633530674403</v>
      </c>
      <c r="AH50" s="52">
        <f t="shared" si="26"/>
        <v>11.580235880874039</v>
      </c>
      <c r="AI50" s="53">
        <f t="shared" si="27"/>
        <v>6.939798840486431</v>
      </c>
      <c r="AJ50" s="24"/>
      <c r="BY50"/>
    </row>
    <row r="51" spans="1:77" ht="16.5">
      <c r="A51" s="97">
        <v>9</v>
      </c>
      <c r="B51" s="4">
        <v>-3.806029667621589</v>
      </c>
      <c r="C51" s="11">
        <v>263.26387622700736</v>
      </c>
      <c r="D51" s="4">
        <v>-0.904780138737695</v>
      </c>
      <c r="E51" s="4">
        <f t="shared" si="1"/>
        <v>3.9120952097654658</v>
      </c>
      <c r="F51" s="143">
        <f t="shared" si="2"/>
        <v>0.6343382779369314</v>
      </c>
      <c r="G51" s="58">
        <f t="shared" si="29"/>
        <v>43.87731270450122</v>
      </c>
      <c r="H51" s="60">
        <f t="shared" si="30"/>
        <v>0.15079668978961586</v>
      </c>
      <c r="I51" s="60">
        <f t="shared" si="31"/>
        <v>0.6520158682942443</v>
      </c>
      <c r="J51" s="41">
        <f t="shared" si="4"/>
        <v>3.9120952097654658</v>
      </c>
      <c r="K51" s="18">
        <f t="shared" si="5"/>
        <v>168.32491351805302</v>
      </c>
      <c r="L51" s="18">
        <f t="shared" si="6"/>
        <v>1088.637665648131</v>
      </c>
      <c r="M51" s="15">
        <f t="shared" si="7"/>
        <v>0.2762559972423166</v>
      </c>
      <c r="N51" s="18">
        <f t="shared" si="8"/>
        <v>170.78933811611614</v>
      </c>
      <c r="O51" s="18">
        <f t="shared" si="9"/>
        <v>739.5036762482313</v>
      </c>
      <c r="P51" s="11">
        <f t="shared" si="10"/>
        <v>18.902920998491215</v>
      </c>
      <c r="Q51" s="83">
        <f t="shared" si="11"/>
        <v>2186.434770526265</v>
      </c>
      <c r="R51" s="113">
        <f t="shared" si="28"/>
        <v>1.5418503902164214E-05</v>
      </c>
      <c r="S51" s="62">
        <f t="shared" si="12"/>
        <v>0.03371155304118673</v>
      </c>
      <c r="T51" s="24"/>
      <c r="U51" s="54">
        <f t="shared" si="13"/>
        <v>5.4905810926414675</v>
      </c>
      <c r="V51" s="55">
        <f t="shared" si="14"/>
        <v>4.6987094281754525</v>
      </c>
      <c r="W51" s="55">
        <f t="shared" si="15"/>
        <v>3.9120952097654658</v>
      </c>
      <c r="X51" s="55">
        <f t="shared" si="16"/>
        <v>3.1346988139862884</v>
      </c>
      <c r="Y51" s="56">
        <f t="shared" si="17"/>
        <v>2.3755869722736525</v>
      </c>
      <c r="Z51" s="103">
        <f t="shared" si="18"/>
        <v>812.671808519103</v>
      </c>
      <c r="AA51" s="103">
        <f t="shared" si="19"/>
        <v>796.3917863404158</v>
      </c>
      <c r="AB51" s="103">
        <f t="shared" si="20"/>
        <v>759.7414570309866</v>
      </c>
      <c r="AC51" s="103">
        <f t="shared" si="21"/>
        <v>702.791666770682</v>
      </c>
      <c r="AD51" s="103">
        <f t="shared" si="22"/>
        <v>625.9216625799687</v>
      </c>
      <c r="AE51" s="51">
        <f t="shared" si="23"/>
        <v>33.25847565710358</v>
      </c>
      <c r="AF51" s="52">
        <f t="shared" si="24"/>
        <v>24.80139786436172</v>
      </c>
      <c r="AG51" s="52">
        <f t="shared" si="25"/>
        <v>17.621986922194807</v>
      </c>
      <c r="AH51" s="52">
        <f t="shared" si="26"/>
        <v>11.722840253260676</v>
      </c>
      <c r="AI51" s="53">
        <f t="shared" si="27"/>
        <v>7.109904295535283</v>
      </c>
      <c r="AJ51" s="24"/>
      <c r="BY51"/>
    </row>
    <row r="52" spans="1:77" ht="16.5">
      <c r="A52" s="97">
        <v>10</v>
      </c>
      <c r="B52" s="4">
        <v>-3.7923207038698337</v>
      </c>
      <c r="C52" s="11">
        <v>263.63285404905287</v>
      </c>
      <c r="D52" s="4">
        <v>-1.0199893931805668</v>
      </c>
      <c r="E52" s="4">
        <f t="shared" si="1"/>
        <v>3.9270949419641807</v>
      </c>
      <c r="F52" s="143">
        <f t="shared" si="2"/>
        <v>0.6320534506449722</v>
      </c>
      <c r="G52" s="58">
        <f t="shared" si="29"/>
        <v>43.938809008175475</v>
      </c>
      <c r="H52" s="60">
        <f t="shared" si="30"/>
        <v>0.1699982321967611</v>
      </c>
      <c r="I52" s="60">
        <f t="shared" si="31"/>
        <v>0.6545158236606967</v>
      </c>
      <c r="J52" s="41">
        <f t="shared" si="4"/>
        <v>3.9270949419641803</v>
      </c>
      <c r="K52" s="18">
        <f t="shared" si="5"/>
        <v>167.1145160535385</v>
      </c>
      <c r="L52" s="18">
        <f t="shared" si="6"/>
        <v>1081.0084458103474</v>
      </c>
      <c r="M52" s="15">
        <f t="shared" si="7"/>
        <v>0.35108874620782765</v>
      </c>
      <c r="N52" s="18">
        <f t="shared" si="8"/>
        <v>171.93217451465543</v>
      </c>
      <c r="O52" s="18">
        <f t="shared" si="9"/>
        <v>740.8705011483582</v>
      </c>
      <c r="P52" s="11">
        <f t="shared" si="10"/>
        <v>19.0337216430109</v>
      </c>
      <c r="Q52" s="83">
        <f t="shared" si="11"/>
        <v>2180.310447916118</v>
      </c>
      <c r="R52" s="113">
        <f t="shared" si="28"/>
        <v>1.5418503902164214E-05</v>
      </c>
      <c r="S52" s="62">
        <f t="shared" si="12"/>
        <v>0.03361712514912407</v>
      </c>
      <c r="T52" s="24"/>
      <c r="U52" s="54">
        <f t="shared" si="13"/>
        <v>5.499483004695754</v>
      </c>
      <c r="V52" s="55">
        <f t="shared" si="14"/>
        <v>4.709964209716058</v>
      </c>
      <c r="W52" s="55">
        <f t="shared" si="15"/>
        <v>3.9270949419641803</v>
      </c>
      <c r="X52" s="55">
        <f t="shared" si="16"/>
        <v>3.155827751655776</v>
      </c>
      <c r="Y52" s="56">
        <f t="shared" si="17"/>
        <v>2.4073398600045035</v>
      </c>
      <c r="Z52" s="103">
        <f t="shared" si="18"/>
        <v>812.738844013304</v>
      </c>
      <c r="AA52" s="103">
        <f t="shared" si="19"/>
        <v>796.7669341176767</v>
      </c>
      <c r="AB52" s="103">
        <f t="shared" si="20"/>
        <v>760.6346973877847</v>
      </c>
      <c r="AC52" s="103">
        <f t="shared" si="21"/>
        <v>704.6216453435011</v>
      </c>
      <c r="AD52" s="103">
        <f t="shared" si="22"/>
        <v>629.5903848795244</v>
      </c>
      <c r="AE52" s="51">
        <f t="shared" si="23"/>
        <v>33.360559607005456</v>
      </c>
      <c r="AF52" s="52">
        <f t="shared" si="24"/>
        <v>24.912954188124857</v>
      </c>
      <c r="AG52" s="52">
        <f t="shared" si="25"/>
        <v>17.747502888475758</v>
      </c>
      <c r="AH52" s="52">
        <f t="shared" si="26"/>
        <v>11.867453850223722</v>
      </c>
      <c r="AI52" s="53">
        <f t="shared" si="27"/>
        <v>7.280137681224703</v>
      </c>
      <c r="AJ52" s="24"/>
      <c r="BY52"/>
    </row>
    <row r="53" spans="1:77" ht="16.5">
      <c r="A53" s="97">
        <v>11</v>
      </c>
      <c r="B53" s="4">
        <v>-3.769580488002884</v>
      </c>
      <c r="C53" s="11">
        <v>263.62759907671614</v>
      </c>
      <c r="D53" s="4">
        <v>-1.136715268302774</v>
      </c>
      <c r="E53" s="4">
        <f t="shared" si="1"/>
        <v>3.9372399795700423</v>
      </c>
      <c r="F53" s="143">
        <f t="shared" si="2"/>
        <v>0.6282634146671473</v>
      </c>
      <c r="G53" s="58">
        <f t="shared" si="29"/>
        <v>43.93793317945269</v>
      </c>
      <c r="H53" s="60">
        <f t="shared" si="30"/>
        <v>0.189452544717129</v>
      </c>
      <c r="I53" s="60">
        <f t="shared" si="31"/>
        <v>0.6562066632616737</v>
      </c>
      <c r="J53" s="41">
        <f t="shared" si="4"/>
        <v>3.9372399795700423</v>
      </c>
      <c r="K53" s="18">
        <f t="shared" si="5"/>
        <v>165.11635889681978</v>
      </c>
      <c r="L53" s="18">
        <f t="shared" si="6"/>
        <v>1068.3209378345464</v>
      </c>
      <c r="M53" s="15">
        <f t="shared" si="7"/>
        <v>0.4360426642775503</v>
      </c>
      <c r="N53" s="18">
        <f t="shared" si="8"/>
        <v>172.70671033088047</v>
      </c>
      <c r="O53" s="18">
        <f t="shared" si="9"/>
        <v>742.0600473476205</v>
      </c>
      <c r="P53" s="11">
        <f t="shared" si="10"/>
        <v>19.120724591689065</v>
      </c>
      <c r="Q53" s="83">
        <f t="shared" si="11"/>
        <v>2167.7608216658336</v>
      </c>
      <c r="R53" s="113">
        <f t="shared" si="28"/>
        <v>1.5418503902164214E-05</v>
      </c>
      <c r="S53" s="62">
        <f t="shared" si="12"/>
        <v>0.03342362868781336</v>
      </c>
      <c r="T53" s="24"/>
      <c r="U53" s="54">
        <f t="shared" si="13"/>
        <v>5.500040784243102</v>
      </c>
      <c r="V53" s="55">
        <f t="shared" si="14"/>
        <v>4.7145252558584385</v>
      </c>
      <c r="W53" s="55">
        <f t="shared" si="15"/>
        <v>3.9372399795700423</v>
      </c>
      <c r="X53" s="55">
        <f t="shared" si="16"/>
        <v>3.174236827038962</v>
      </c>
      <c r="Y53" s="56">
        <f t="shared" si="17"/>
        <v>2.4389568918584996</v>
      </c>
      <c r="Z53" s="103">
        <f t="shared" si="18"/>
        <v>812.7429589357936</v>
      </c>
      <c r="AA53" s="103">
        <f t="shared" si="19"/>
        <v>796.9177762501142</v>
      </c>
      <c r="AB53" s="103">
        <f t="shared" si="20"/>
        <v>761.2345038810804</v>
      </c>
      <c r="AC53" s="103">
        <f t="shared" si="21"/>
        <v>706.2029017604169</v>
      </c>
      <c r="AD53" s="103">
        <f t="shared" si="22"/>
        <v>633.2020959106975</v>
      </c>
      <c r="AE53" s="51">
        <f t="shared" si="23"/>
        <v>33.366961214586986</v>
      </c>
      <c r="AF53" s="52">
        <f t="shared" si="24"/>
        <v>24.95823381008084</v>
      </c>
      <c r="AG53" s="52">
        <f t="shared" si="25"/>
        <v>17.83264630729373</v>
      </c>
      <c r="AH53" s="52">
        <f t="shared" si="26"/>
        <v>11.994167841048471</v>
      </c>
      <c r="AI53" s="53">
        <f t="shared" si="27"/>
        <v>7.451613785435308</v>
      </c>
      <c r="AJ53" s="24"/>
      <c r="BY53"/>
    </row>
    <row r="54" spans="1:77" ht="16.5">
      <c r="A54" s="97">
        <v>12</v>
      </c>
      <c r="B54" s="4">
        <v>-3.750797288381806</v>
      </c>
      <c r="C54" s="11">
        <v>263.1917600681051</v>
      </c>
      <c r="D54" s="4">
        <v>-1.2518761911161882</v>
      </c>
      <c r="E54" s="4">
        <f t="shared" si="1"/>
        <v>3.9541970482533975</v>
      </c>
      <c r="F54" s="143">
        <f t="shared" si="2"/>
        <v>0.6251328813969678</v>
      </c>
      <c r="G54" s="58">
        <f t="shared" si="29"/>
        <v>43.86529334468418</v>
      </c>
      <c r="H54" s="60">
        <f t="shared" si="30"/>
        <v>0.20864603185269803</v>
      </c>
      <c r="I54" s="60">
        <f t="shared" si="31"/>
        <v>0.6590328413755663</v>
      </c>
      <c r="J54" s="41">
        <f t="shared" si="4"/>
        <v>3.954197048253397</v>
      </c>
      <c r="K54" s="18">
        <f t="shared" si="5"/>
        <v>163.47496319088793</v>
      </c>
      <c r="L54" s="18">
        <f t="shared" si="6"/>
        <v>1057.8334248607116</v>
      </c>
      <c r="M54" s="15">
        <f t="shared" si="7"/>
        <v>0.5288692996434582</v>
      </c>
      <c r="N54" s="18">
        <f t="shared" si="8"/>
        <v>174.004159787202</v>
      </c>
      <c r="O54" s="18">
        <f t="shared" si="9"/>
        <v>743.7304207102425</v>
      </c>
      <c r="P54" s="11">
        <f t="shared" si="10"/>
        <v>19.261199261859012</v>
      </c>
      <c r="Q54" s="83">
        <f t="shared" si="11"/>
        <v>2158.8330371105467</v>
      </c>
      <c r="R54" s="113">
        <f t="shared" si="28"/>
        <v>1.5418503902164214E-05</v>
      </c>
      <c r="S54" s="62">
        <f t="shared" si="12"/>
        <v>0.03328597560680999</v>
      </c>
      <c r="T54" s="24"/>
      <c r="U54" s="54">
        <f t="shared" si="13"/>
        <v>5.504102813390827</v>
      </c>
      <c r="V54" s="55">
        <f t="shared" si="14"/>
        <v>4.724209060907558</v>
      </c>
      <c r="W54" s="55">
        <f t="shared" si="15"/>
        <v>3.954197048253397</v>
      </c>
      <c r="X54" s="55">
        <f t="shared" si="16"/>
        <v>3.2012055410643705</v>
      </c>
      <c r="Y54" s="56">
        <f t="shared" si="17"/>
        <v>2.480781955419927</v>
      </c>
      <c r="Z54" s="103">
        <f t="shared" si="18"/>
        <v>812.7726220994277</v>
      </c>
      <c r="AA54" s="103">
        <f t="shared" si="19"/>
        <v>797.2357661009215</v>
      </c>
      <c r="AB54" s="103">
        <f t="shared" si="20"/>
        <v>762.2292556019033</v>
      </c>
      <c r="AC54" s="103">
        <f t="shared" si="21"/>
        <v>708.4973300679699</v>
      </c>
      <c r="AD54" s="103">
        <f t="shared" si="22"/>
        <v>637.91712968099</v>
      </c>
      <c r="AE54" s="51">
        <f t="shared" si="23"/>
        <v>33.41359937853297</v>
      </c>
      <c r="AF54" s="52">
        <f t="shared" si="24"/>
        <v>25.054505144030603</v>
      </c>
      <c r="AG54" s="52">
        <f t="shared" si="25"/>
        <v>17.97541261385214</v>
      </c>
      <c r="AH54" s="52">
        <f t="shared" si="26"/>
        <v>12.181003764890855</v>
      </c>
      <c r="AI54" s="53">
        <f t="shared" si="27"/>
        <v>7.681475407988467</v>
      </c>
      <c r="AJ54" s="24"/>
      <c r="BY54"/>
    </row>
    <row r="55" spans="1:77" ht="16.5">
      <c r="A55" s="97">
        <v>13</v>
      </c>
      <c r="B55" s="4">
        <v>-3.7288150133807854</v>
      </c>
      <c r="C55" s="11">
        <v>263.6190204189696</v>
      </c>
      <c r="D55" s="4">
        <v>-1.366276042544246</v>
      </c>
      <c r="E55" s="4">
        <f t="shared" si="1"/>
        <v>3.9712430835248944</v>
      </c>
      <c r="F55" s="143">
        <f t="shared" si="2"/>
        <v>0.6214691688967976</v>
      </c>
      <c r="G55" s="58">
        <f t="shared" si="29"/>
        <v>43.93650340316161</v>
      </c>
      <c r="H55" s="60">
        <f t="shared" si="30"/>
        <v>0.22771267375737428</v>
      </c>
      <c r="I55" s="60">
        <f t="shared" si="31"/>
        <v>0.661873847254149</v>
      </c>
      <c r="J55" s="41">
        <f t="shared" si="4"/>
        <v>3.9712430835248944</v>
      </c>
      <c r="K55" s="18">
        <f t="shared" si="5"/>
        <v>161.56442472767657</v>
      </c>
      <c r="L55" s="18">
        <f t="shared" si="6"/>
        <v>1045.7676756455548</v>
      </c>
      <c r="M55" s="15">
        <f t="shared" si="7"/>
        <v>0.6299448124259034</v>
      </c>
      <c r="N55" s="18">
        <f t="shared" si="8"/>
        <v>175.311988973829</v>
      </c>
      <c r="O55" s="18">
        <f t="shared" si="9"/>
        <v>745.3086901306349</v>
      </c>
      <c r="P55" s="11">
        <f t="shared" si="10"/>
        <v>19.411556598259715</v>
      </c>
      <c r="Q55" s="83">
        <f t="shared" si="11"/>
        <v>2147.994280888381</v>
      </c>
      <c r="R55" s="113">
        <f t="shared" si="28"/>
        <v>1.5418503902164214E-05</v>
      </c>
      <c r="S55" s="62">
        <f t="shared" si="12"/>
        <v>0.03311885820170392</v>
      </c>
      <c r="T55" s="24"/>
      <c r="U55" s="54">
        <f t="shared" si="13"/>
        <v>5.512476473590646</v>
      </c>
      <c r="V55" s="55">
        <f t="shared" si="14"/>
        <v>4.736002666746734</v>
      </c>
      <c r="W55" s="55">
        <f t="shared" si="15"/>
        <v>3.9712430835248944</v>
      </c>
      <c r="X55" s="55">
        <f t="shared" si="16"/>
        <v>3.2265380795717866</v>
      </c>
      <c r="Y55" s="56">
        <f t="shared" si="17"/>
        <v>2.5197321903090417</v>
      </c>
      <c r="Z55" s="103">
        <f t="shared" si="18"/>
        <v>812.8320857178213</v>
      </c>
      <c r="AA55" s="103">
        <f t="shared" si="19"/>
        <v>797.6188665360149</v>
      </c>
      <c r="AB55" s="103">
        <f t="shared" si="20"/>
        <v>763.219392320155</v>
      </c>
      <c r="AC55" s="103">
        <f t="shared" si="21"/>
        <v>710.628732904205</v>
      </c>
      <c r="AD55" s="103">
        <f t="shared" si="22"/>
        <v>642.2443731749784</v>
      </c>
      <c r="AE55" s="51">
        <f t="shared" si="23"/>
        <v>33.509843952306035</v>
      </c>
      <c r="AF55" s="52">
        <f t="shared" si="24"/>
        <v>25.172000203240213</v>
      </c>
      <c r="AG55" s="52">
        <f t="shared" si="25"/>
        <v>18.11949817094365</v>
      </c>
      <c r="AH55" s="52">
        <f t="shared" si="26"/>
        <v>12.357807898055446</v>
      </c>
      <c r="AI55" s="53">
        <f t="shared" si="27"/>
        <v>7.898632766753239</v>
      </c>
      <c r="AJ55" s="24"/>
      <c r="BY55"/>
    </row>
    <row r="56" spans="1:77" ht="16.5">
      <c r="A56" s="97">
        <v>14</v>
      </c>
      <c r="B56" s="4">
        <v>-3.7020515869156476</v>
      </c>
      <c r="C56" s="11">
        <v>263.6692436575575</v>
      </c>
      <c r="D56" s="4">
        <v>-1.481646398790947</v>
      </c>
      <c r="E56" s="4">
        <f t="shared" si="1"/>
        <v>3.9875383387793084</v>
      </c>
      <c r="F56" s="143">
        <f t="shared" si="2"/>
        <v>0.6170085978192746</v>
      </c>
      <c r="G56" s="58">
        <f t="shared" si="29"/>
        <v>43.94487394292625</v>
      </c>
      <c r="H56" s="60">
        <f t="shared" si="30"/>
        <v>0.24694106646515787</v>
      </c>
      <c r="I56" s="60">
        <f t="shared" si="31"/>
        <v>0.6645897231298847</v>
      </c>
      <c r="J56" s="41">
        <f t="shared" si="4"/>
        <v>3.987538338779308</v>
      </c>
      <c r="K56" s="18">
        <f t="shared" si="5"/>
        <v>159.2535029736934</v>
      </c>
      <c r="L56" s="18">
        <f t="shared" si="6"/>
        <v>1031.1027633224255</v>
      </c>
      <c r="M56" s="15">
        <f t="shared" si="7"/>
        <v>0.7408234776363769</v>
      </c>
      <c r="N56" s="18">
        <f t="shared" si="8"/>
        <v>176.5655540502346</v>
      </c>
      <c r="O56" s="18">
        <f t="shared" si="9"/>
        <v>746.9280699597454</v>
      </c>
      <c r="P56" s="11">
        <f t="shared" si="10"/>
        <v>19.55256122500712</v>
      </c>
      <c r="Q56" s="83">
        <f t="shared" si="11"/>
        <v>2134.1432750087424</v>
      </c>
      <c r="R56" s="113">
        <f t="shared" si="28"/>
        <v>1.5418503902164214E-05</v>
      </c>
      <c r="S56" s="62">
        <f t="shared" si="12"/>
        <v>0.03290529641349981</v>
      </c>
      <c r="T56" s="24"/>
      <c r="U56" s="54">
        <f t="shared" si="13"/>
        <v>5.516709461473636</v>
      </c>
      <c r="V56" s="55">
        <f t="shared" si="14"/>
        <v>4.745277884631664</v>
      </c>
      <c r="W56" s="55">
        <f t="shared" si="15"/>
        <v>3.987538338779308</v>
      </c>
      <c r="X56" s="55">
        <f t="shared" si="16"/>
        <v>3.25307280657753</v>
      </c>
      <c r="Y56" s="56">
        <f t="shared" si="17"/>
        <v>2.561976628962967</v>
      </c>
      <c r="Z56" s="103">
        <f t="shared" si="18"/>
        <v>812.861281660854</v>
      </c>
      <c r="AA56" s="103">
        <f t="shared" si="19"/>
        <v>797.9169444399458</v>
      </c>
      <c r="AB56" s="103">
        <f t="shared" si="20"/>
        <v>764.1567094304045</v>
      </c>
      <c r="AC56" s="103">
        <f t="shared" si="21"/>
        <v>712.8366065675417</v>
      </c>
      <c r="AD56" s="103">
        <f t="shared" si="22"/>
        <v>646.8688076999804</v>
      </c>
      <c r="AE56" s="51">
        <f t="shared" si="23"/>
        <v>33.55854926235907</v>
      </c>
      <c r="AF56" s="52">
        <f t="shared" si="24"/>
        <v>25.264597801167085</v>
      </c>
      <c r="AG56" s="52">
        <f t="shared" si="25"/>
        <v>18.25777207794279</v>
      </c>
      <c r="AH56" s="52">
        <f t="shared" si="26"/>
        <v>12.54435645943778</v>
      </c>
      <c r="AI56" s="53">
        <f t="shared" si="27"/>
        <v>8.137530524128888</v>
      </c>
      <c r="AJ56" s="24"/>
      <c r="BY56"/>
    </row>
    <row r="57" spans="1:77" ht="16.5">
      <c r="A57" s="97">
        <v>15</v>
      </c>
      <c r="B57" s="4">
        <v>-3.6712632223541757</v>
      </c>
      <c r="C57" s="11">
        <v>263.4356077556752</v>
      </c>
      <c r="D57" s="4">
        <v>-1.597122323990305</v>
      </c>
      <c r="E57" s="4">
        <f t="shared" si="1"/>
        <v>4.003620032620298</v>
      </c>
      <c r="F57" s="143">
        <f t="shared" si="2"/>
        <v>0.6118772037256959</v>
      </c>
      <c r="G57" s="58">
        <f t="shared" si="29"/>
        <v>43.905934625945875</v>
      </c>
      <c r="H57" s="60">
        <f t="shared" si="30"/>
        <v>0.2661870539983841</v>
      </c>
      <c r="I57" s="60">
        <f t="shared" si="31"/>
        <v>0.6672700054367164</v>
      </c>
      <c r="J57" s="41">
        <f t="shared" si="4"/>
        <v>4.003620032620298</v>
      </c>
      <c r="K57" s="18">
        <f t="shared" si="5"/>
        <v>156.61563254888713</v>
      </c>
      <c r="L57" s="18">
        <f t="shared" si="6"/>
        <v>1014.3190057760748</v>
      </c>
      <c r="M57" s="15">
        <f t="shared" si="7"/>
        <v>0.8607994046041456</v>
      </c>
      <c r="N57" s="18">
        <f t="shared" si="8"/>
        <v>177.80587962251747</v>
      </c>
      <c r="O57" s="18">
        <f t="shared" si="9"/>
        <v>748.5943212072559</v>
      </c>
      <c r="P57" s="11">
        <f t="shared" si="10"/>
        <v>19.68959018449126</v>
      </c>
      <c r="Q57" s="83">
        <f t="shared" si="11"/>
        <v>2117.885228743831</v>
      </c>
      <c r="R57" s="113">
        <f t="shared" si="28"/>
        <v>1.5418503902164214E-05</v>
      </c>
      <c r="S57" s="62">
        <f t="shared" si="12"/>
        <v>0.032654621663722704</v>
      </c>
      <c r="T57" s="24"/>
      <c r="U57" s="54">
        <f t="shared" si="13"/>
        <v>5.5179927758783265</v>
      </c>
      <c r="V57" s="55">
        <f t="shared" si="14"/>
        <v>4.752909540725818</v>
      </c>
      <c r="W57" s="55">
        <f t="shared" si="15"/>
        <v>4.003620032620298</v>
      </c>
      <c r="X57" s="55">
        <f t="shared" si="16"/>
        <v>3.2809628258292682</v>
      </c>
      <c r="Y57" s="56">
        <f t="shared" si="17"/>
        <v>2.6071785897685547</v>
      </c>
      <c r="Z57" s="103">
        <f t="shared" si="18"/>
        <v>812.8700184301282</v>
      </c>
      <c r="AA57" s="103">
        <f t="shared" si="19"/>
        <v>798.1600804049062</v>
      </c>
      <c r="AB57" s="103">
        <f t="shared" si="20"/>
        <v>765.0729236991888</v>
      </c>
      <c r="AC57" s="103">
        <f t="shared" si="21"/>
        <v>715.1301084432165</v>
      </c>
      <c r="AD57" s="103">
        <f t="shared" si="22"/>
        <v>651.7384750588399</v>
      </c>
      <c r="AE57" s="51">
        <f t="shared" si="23"/>
        <v>33.57332220940587</v>
      </c>
      <c r="AF57" s="52">
        <f t="shared" si="24"/>
        <v>25.340914107262627</v>
      </c>
      <c r="AG57" s="52">
        <f t="shared" si="25"/>
        <v>18.394746032893497</v>
      </c>
      <c r="AH57" s="52">
        <f t="shared" si="26"/>
        <v>12.74192649172699</v>
      </c>
      <c r="AI57" s="53">
        <f t="shared" si="27"/>
        <v>8.397042081167314</v>
      </c>
      <c r="AJ57" s="24"/>
      <c r="BY57"/>
    </row>
    <row r="58" spans="1:77" ht="16.5">
      <c r="A58" s="97">
        <v>16</v>
      </c>
      <c r="B58" s="4">
        <v>-3.640030576772361</v>
      </c>
      <c r="C58" s="11">
        <v>263.0157739667392</v>
      </c>
      <c r="D58" s="4">
        <v>-1.7101575321874196</v>
      </c>
      <c r="E58" s="4">
        <f t="shared" si="1"/>
        <v>4.02174854817343</v>
      </c>
      <c r="F58" s="143">
        <f t="shared" si="2"/>
        <v>0.6066717627953935</v>
      </c>
      <c r="G58" s="58">
        <f t="shared" si="29"/>
        <v>43.835962327789865</v>
      </c>
      <c r="H58" s="60">
        <f t="shared" si="30"/>
        <v>0.28502625536456994</v>
      </c>
      <c r="I58" s="60">
        <f t="shared" si="31"/>
        <v>0.6702914246955716</v>
      </c>
      <c r="J58" s="41">
        <f t="shared" si="4"/>
        <v>4.02174854817343</v>
      </c>
      <c r="K58" s="18">
        <f t="shared" si="5"/>
        <v>153.9622059974904</v>
      </c>
      <c r="L58" s="18">
        <f t="shared" si="6"/>
        <v>997.4083664833987</v>
      </c>
      <c r="M58" s="15">
        <f t="shared" si="7"/>
        <v>0.9869560934814599</v>
      </c>
      <c r="N58" s="18">
        <f t="shared" si="8"/>
        <v>179.20785649711402</v>
      </c>
      <c r="O58" s="18">
        <f t="shared" si="9"/>
        <v>750.3888730989742</v>
      </c>
      <c r="P58" s="11">
        <f t="shared" si="10"/>
        <v>19.842834147221637</v>
      </c>
      <c r="Q58" s="83">
        <f t="shared" si="11"/>
        <v>2101.797092317681</v>
      </c>
      <c r="R58" s="113">
        <f t="shared" si="28"/>
        <v>1.5418503902164214E-05</v>
      </c>
      <c r="S58" s="62">
        <f t="shared" si="12"/>
        <v>0.032406566669457564</v>
      </c>
      <c r="T58" s="24"/>
      <c r="U58" s="54">
        <f t="shared" si="13"/>
        <v>5.519617994106458</v>
      </c>
      <c r="V58" s="55">
        <f t="shared" si="14"/>
        <v>4.761714776327854</v>
      </c>
      <c r="W58" s="55">
        <f t="shared" si="15"/>
        <v>4.02174854817343</v>
      </c>
      <c r="X58" s="55">
        <f t="shared" si="16"/>
        <v>3.311764502764651</v>
      </c>
      <c r="Y58" s="56">
        <f t="shared" si="17"/>
        <v>2.655917133912452</v>
      </c>
      <c r="Z58" s="103">
        <f t="shared" si="18"/>
        <v>812.8810063776718</v>
      </c>
      <c r="AA58" s="103">
        <f t="shared" si="19"/>
        <v>798.4382247564288</v>
      </c>
      <c r="AB58" s="103">
        <f t="shared" si="20"/>
        <v>766.0952557028255</v>
      </c>
      <c r="AC58" s="103">
        <f t="shared" si="21"/>
        <v>717.6308150722979</v>
      </c>
      <c r="AD58" s="103">
        <f t="shared" si="22"/>
        <v>656.8990635856464</v>
      </c>
      <c r="AE58" s="51">
        <f t="shared" si="23"/>
        <v>33.59203565216092</v>
      </c>
      <c r="AF58" s="52">
        <f t="shared" si="24"/>
        <v>25.429108552226307</v>
      </c>
      <c r="AG58" s="52">
        <f t="shared" si="25"/>
        <v>18.54976367363406</v>
      </c>
      <c r="AH58" s="52">
        <f t="shared" si="26"/>
        <v>12.961900885737663</v>
      </c>
      <c r="AI58" s="53">
        <f t="shared" si="27"/>
        <v>8.68136197234924</v>
      </c>
      <c r="AJ58" s="24"/>
      <c r="BY58"/>
    </row>
    <row r="59" spans="1:77" ht="16.5">
      <c r="A59" s="97">
        <v>17</v>
      </c>
      <c r="B59" s="4">
        <v>-3.6017598680124934</v>
      </c>
      <c r="C59" s="11">
        <v>263.17342299251334</v>
      </c>
      <c r="D59" s="4">
        <v>-1.824839399169398</v>
      </c>
      <c r="E59" s="4">
        <f t="shared" si="1"/>
        <v>4.037661820854528</v>
      </c>
      <c r="F59" s="143">
        <f t="shared" si="2"/>
        <v>0.6002933113354155</v>
      </c>
      <c r="G59" s="58">
        <f t="shared" si="29"/>
        <v>43.8622371654189</v>
      </c>
      <c r="H59" s="60">
        <f t="shared" si="30"/>
        <v>0.3041398998615663</v>
      </c>
      <c r="I59" s="60">
        <f t="shared" si="31"/>
        <v>0.6729436368090881</v>
      </c>
      <c r="J59" s="41">
        <f t="shared" si="4"/>
        <v>4.037661820854528</v>
      </c>
      <c r="K59" s="18">
        <f t="shared" si="5"/>
        <v>150.7417562976509</v>
      </c>
      <c r="L59" s="18">
        <f t="shared" si="6"/>
        <v>976.9848943595717</v>
      </c>
      <c r="M59" s="15">
        <f t="shared" si="7"/>
        <v>1.1237634317424345</v>
      </c>
      <c r="N59" s="18">
        <f t="shared" si="8"/>
        <v>180.44181417735018</v>
      </c>
      <c r="O59" s="18">
        <f t="shared" si="9"/>
        <v>752.026887389027</v>
      </c>
      <c r="P59" s="11">
        <f t="shared" si="10"/>
        <v>19.98352338571013</v>
      </c>
      <c r="Q59" s="83">
        <f t="shared" si="11"/>
        <v>2081.3026390410523</v>
      </c>
      <c r="R59" s="113">
        <f t="shared" si="28"/>
        <v>1.5418503902164214E-05</v>
      </c>
      <c r="S59" s="62">
        <f t="shared" si="12"/>
        <v>0.03209057286163914</v>
      </c>
      <c r="T59" s="24"/>
      <c r="U59" s="54">
        <f t="shared" si="13"/>
        <v>5.520996385390908</v>
      </c>
      <c r="V59" s="55">
        <f t="shared" si="14"/>
        <v>4.769160034516729</v>
      </c>
      <c r="W59" s="55">
        <f t="shared" si="15"/>
        <v>4.037661820854528</v>
      </c>
      <c r="X59" s="55">
        <f t="shared" si="16"/>
        <v>3.3398918727652798</v>
      </c>
      <c r="Y59" s="56">
        <f t="shared" si="17"/>
        <v>2.702106893030584</v>
      </c>
      <c r="Z59" s="103">
        <f t="shared" si="18"/>
        <v>812.8902585560103</v>
      </c>
      <c r="AA59" s="103">
        <f t="shared" si="19"/>
        <v>798.671419841975</v>
      </c>
      <c r="AB59" s="103">
        <f t="shared" si="20"/>
        <v>766.9835029405965</v>
      </c>
      <c r="AC59" s="103">
        <f t="shared" si="21"/>
        <v>719.8849337563972</v>
      </c>
      <c r="AD59" s="103">
        <f t="shared" si="22"/>
        <v>661.7043218501564</v>
      </c>
      <c r="AE59" s="51">
        <f t="shared" si="23"/>
        <v>33.60791109919154</v>
      </c>
      <c r="AF59" s="52">
        <f t="shared" si="24"/>
        <v>25.503800303796595</v>
      </c>
      <c r="AG59" s="52">
        <f t="shared" si="25"/>
        <v>18.686371615418224</v>
      </c>
      <c r="AH59" s="52">
        <f t="shared" si="26"/>
        <v>13.164406982474478</v>
      </c>
      <c r="AI59" s="53">
        <f t="shared" si="27"/>
        <v>8.955126927669808</v>
      </c>
      <c r="AJ59" s="24"/>
      <c r="BY59"/>
    </row>
    <row r="60" spans="1:77" ht="16.5">
      <c r="A60" s="97">
        <v>18</v>
      </c>
      <c r="B60" s="4">
        <v>-3.566116754235953</v>
      </c>
      <c r="C60" s="11">
        <v>264.320601002243</v>
      </c>
      <c r="D60" s="4">
        <v>-1.939372403251443</v>
      </c>
      <c r="E60" s="4">
        <f t="shared" si="1"/>
        <v>4.059353892349821</v>
      </c>
      <c r="F60" s="143">
        <f t="shared" si="2"/>
        <v>0.5943527923726588</v>
      </c>
      <c r="G60" s="58">
        <f t="shared" si="29"/>
        <v>44.053433500373835</v>
      </c>
      <c r="H60" s="60">
        <f t="shared" si="30"/>
        <v>0.3232287338752404</v>
      </c>
      <c r="I60" s="60">
        <f t="shared" si="31"/>
        <v>0.6765589820583036</v>
      </c>
      <c r="J60" s="41">
        <f t="shared" si="4"/>
        <v>4.059353892349821</v>
      </c>
      <c r="K60" s="18">
        <f t="shared" si="5"/>
        <v>147.77302958817563</v>
      </c>
      <c r="L60" s="18">
        <f t="shared" si="6"/>
        <v>958.3096538546154</v>
      </c>
      <c r="M60" s="15">
        <f t="shared" si="7"/>
        <v>1.269252479604364</v>
      </c>
      <c r="N60" s="18">
        <f t="shared" si="8"/>
        <v>182.12882390308917</v>
      </c>
      <c r="O60" s="18">
        <f t="shared" si="9"/>
        <v>753.8676532181358</v>
      </c>
      <c r="P60" s="11">
        <f t="shared" si="10"/>
        <v>20.184416793204456</v>
      </c>
      <c r="Q60" s="83">
        <f t="shared" si="11"/>
        <v>2063.532829836825</v>
      </c>
      <c r="R60" s="113">
        <f t="shared" si="28"/>
        <v>1.5418503902164214E-05</v>
      </c>
      <c r="S60" s="62">
        <f t="shared" si="12"/>
        <v>0.03181658898908305</v>
      </c>
      <c r="T60" s="24"/>
      <c r="U60" s="54">
        <f t="shared" si="13"/>
        <v>5.533081020728833</v>
      </c>
      <c r="V60" s="55">
        <f t="shared" si="14"/>
        <v>4.7847513893187905</v>
      </c>
      <c r="W60" s="55">
        <f t="shared" si="15"/>
        <v>4.059353892349821</v>
      </c>
      <c r="X60" s="55">
        <f t="shared" si="16"/>
        <v>3.371722123662071</v>
      </c>
      <c r="Y60" s="56">
        <f t="shared" si="17"/>
        <v>2.750329802979628</v>
      </c>
      <c r="Z60" s="103">
        <f t="shared" si="18"/>
        <v>812.968741762894</v>
      </c>
      <c r="AA60" s="103">
        <f t="shared" si="19"/>
        <v>799.1538565295405</v>
      </c>
      <c r="AB60" s="103">
        <f t="shared" si="20"/>
        <v>768.1805316021677</v>
      </c>
      <c r="AC60" s="103">
        <f t="shared" si="21"/>
        <v>722.4019690040018</v>
      </c>
      <c r="AD60" s="103">
        <f t="shared" si="22"/>
        <v>666.6331671920753</v>
      </c>
      <c r="AE60" s="51">
        <f t="shared" si="23"/>
        <v>33.74725441267253</v>
      </c>
      <c r="AF60" s="52">
        <f t="shared" si="24"/>
        <v>25.66056805050286</v>
      </c>
      <c r="AG60" s="52">
        <f t="shared" si="25"/>
        <v>18.8733903253878</v>
      </c>
      <c r="AH60" s="52">
        <f t="shared" si="26"/>
        <v>13.395449886108471</v>
      </c>
      <c r="AI60" s="53">
        <f t="shared" si="27"/>
        <v>9.245421291350613</v>
      </c>
      <c r="AJ60" s="24"/>
      <c r="BY60"/>
    </row>
    <row r="61" spans="1:77" ht="16.5">
      <c r="A61" s="97">
        <v>19</v>
      </c>
      <c r="B61" s="4">
        <v>-3.5238632241710928</v>
      </c>
      <c r="C61" s="11">
        <v>264.3600479795125</v>
      </c>
      <c r="D61" s="4">
        <v>-2.050431858611276</v>
      </c>
      <c r="E61" s="4">
        <f t="shared" si="1"/>
        <v>4.076994337679853</v>
      </c>
      <c r="F61" s="143">
        <f t="shared" si="2"/>
        <v>0.5873105373618488</v>
      </c>
      <c r="G61" s="58">
        <f t="shared" si="29"/>
        <v>44.06000799658542</v>
      </c>
      <c r="H61" s="60">
        <f t="shared" si="30"/>
        <v>0.3417386431018793</v>
      </c>
      <c r="I61" s="60">
        <f t="shared" si="31"/>
        <v>0.6794990562799755</v>
      </c>
      <c r="J61" s="41">
        <f t="shared" si="4"/>
        <v>4.076994337679853</v>
      </c>
      <c r="K61" s="18">
        <f t="shared" si="5"/>
        <v>144.29196510555184</v>
      </c>
      <c r="L61" s="18">
        <f t="shared" si="6"/>
        <v>936.213647506889</v>
      </c>
      <c r="M61" s="15">
        <f t="shared" si="7"/>
        <v>1.4187839923524352</v>
      </c>
      <c r="N61" s="18">
        <f t="shared" si="8"/>
        <v>183.50493015276905</v>
      </c>
      <c r="O61" s="18">
        <f t="shared" si="9"/>
        <v>755.6048443225176</v>
      </c>
      <c r="P61" s="11">
        <f t="shared" si="10"/>
        <v>20.340156760799196</v>
      </c>
      <c r="Q61" s="83">
        <f t="shared" si="11"/>
        <v>2041.374327840879</v>
      </c>
      <c r="R61" s="113">
        <f t="shared" si="28"/>
        <v>1.5418503902164214E-05</v>
      </c>
      <c r="S61" s="62">
        <f t="shared" si="12"/>
        <v>0.03147493803959244</v>
      </c>
      <c r="T61" s="24"/>
      <c r="U61" s="54">
        <f t="shared" si="13"/>
        <v>5.533934792946031</v>
      </c>
      <c r="V61" s="55">
        <f t="shared" si="14"/>
        <v>4.792717365719872</v>
      </c>
      <c r="W61" s="55">
        <f t="shared" si="15"/>
        <v>4.076994337679853</v>
      </c>
      <c r="X61" s="55">
        <f t="shared" si="16"/>
        <v>3.402890468113965</v>
      </c>
      <c r="Y61" s="56">
        <f t="shared" si="17"/>
        <v>2.800621694052007</v>
      </c>
      <c r="Z61" s="103">
        <f t="shared" si="18"/>
        <v>812.974107829835</v>
      </c>
      <c r="AA61" s="103">
        <f t="shared" si="19"/>
        <v>799.3972602227543</v>
      </c>
      <c r="AB61" s="103">
        <f t="shared" si="20"/>
        <v>769.1422703194464</v>
      </c>
      <c r="AC61" s="103">
        <f t="shared" si="21"/>
        <v>724.8319532073418</v>
      </c>
      <c r="AD61" s="103">
        <f t="shared" si="22"/>
        <v>671.6786300332108</v>
      </c>
      <c r="AE61" s="51">
        <f t="shared" si="23"/>
        <v>33.7571098012137</v>
      </c>
      <c r="AF61" s="52">
        <f t="shared" si="24"/>
        <v>25.740848857069995</v>
      </c>
      <c r="AG61" s="52">
        <f t="shared" si="25"/>
        <v>19.026160432127742</v>
      </c>
      <c r="AH61" s="52">
        <f t="shared" si="26"/>
        <v>13.623619989183297</v>
      </c>
      <c r="AI61" s="53">
        <f t="shared" si="27"/>
        <v>9.553044724401259</v>
      </c>
      <c r="AJ61" s="24"/>
      <c r="BY61"/>
    </row>
    <row r="62" spans="1:77" ht="16.5">
      <c r="A62" s="97">
        <v>20</v>
      </c>
      <c r="B62" s="4">
        <v>-3.4728165035969756</v>
      </c>
      <c r="C62" s="11">
        <v>265.0003703788108</v>
      </c>
      <c r="D62" s="4">
        <v>-2.162115839912708</v>
      </c>
      <c r="E62" s="4">
        <f t="shared" si="1"/>
        <v>4.0908678019287</v>
      </c>
      <c r="F62" s="143">
        <f t="shared" si="2"/>
        <v>0.5788027505994959</v>
      </c>
      <c r="G62" s="58">
        <f t="shared" si="29"/>
        <v>44.16672839646847</v>
      </c>
      <c r="H62" s="60">
        <f t="shared" si="30"/>
        <v>0.36035263998545125</v>
      </c>
      <c r="I62" s="60">
        <f t="shared" si="31"/>
        <v>0.68181130032145</v>
      </c>
      <c r="J62" s="41">
        <f t="shared" si="4"/>
        <v>4.0908678019287</v>
      </c>
      <c r="K62" s="18">
        <f t="shared" si="5"/>
        <v>140.1418140643841</v>
      </c>
      <c r="L62" s="18">
        <f t="shared" si="6"/>
        <v>909.9608457317727</v>
      </c>
      <c r="M62" s="15">
        <f t="shared" si="7"/>
        <v>1.577551386340476</v>
      </c>
      <c r="N62" s="18">
        <f t="shared" si="8"/>
        <v>184.58981404406194</v>
      </c>
      <c r="O62" s="18">
        <f t="shared" si="9"/>
        <v>757.1208438376347</v>
      </c>
      <c r="P62" s="11">
        <f t="shared" si="10"/>
        <v>20.469882745423355</v>
      </c>
      <c r="Q62" s="83">
        <f t="shared" si="11"/>
        <v>2013.860751809617</v>
      </c>
      <c r="R62" s="113">
        <f t="shared" si="28"/>
        <v>1.5418503902164214E-05</v>
      </c>
      <c r="S62" s="62">
        <f t="shared" si="12"/>
        <v>0.03105071986019194</v>
      </c>
      <c r="T62" s="24"/>
      <c r="U62" s="54">
        <f t="shared" si="13"/>
        <v>5.532866095022787</v>
      </c>
      <c r="V62" s="55">
        <f t="shared" si="14"/>
        <v>4.797678315832567</v>
      </c>
      <c r="W62" s="55">
        <f t="shared" si="15"/>
        <v>4.0908678019287</v>
      </c>
      <c r="X62" s="55">
        <f t="shared" si="16"/>
        <v>3.4300224018792584</v>
      </c>
      <c r="Y62" s="56">
        <f t="shared" si="17"/>
        <v>2.847328596389923</v>
      </c>
      <c r="Z62" s="103">
        <f t="shared" si="18"/>
        <v>812.967387211494</v>
      </c>
      <c r="AA62" s="103">
        <f t="shared" si="19"/>
        <v>799.5477903978888</v>
      </c>
      <c r="AB62" s="103">
        <f t="shared" si="20"/>
        <v>769.8912647367349</v>
      </c>
      <c r="AC62" s="103">
        <f t="shared" si="21"/>
        <v>726.9193604786179</v>
      </c>
      <c r="AD62" s="103">
        <f t="shared" si="22"/>
        <v>676.2784163634376</v>
      </c>
      <c r="AE62" s="51">
        <f t="shared" si="23"/>
        <v>33.74477367673915</v>
      </c>
      <c r="AF62" s="52">
        <f t="shared" si="24"/>
        <v>25.790908212797795</v>
      </c>
      <c r="AG62" s="52">
        <f t="shared" si="25"/>
        <v>19.146737775543833</v>
      </c>
      <c r="AH62" s="52">
        <f t="shared" si="26"/>
        <v>13.823797398454575</v>
      </c>
      <c r="AI62" s="53">
        <f t="shared" si="27"/>
        <v>9.843196663581441</v>
      </c>
      <c r="AJ62" s="24"/>
      <c r="BY62"/>
    </row>
    <row r="63" spans="1:77" ht="16.5">
      <c r="A63" s="97">
        <v>21</v>
      </c>
      <c r="B63" s="4">
        <v>-3.4247840831767498</v>
      </c>
      <c r="C63" s="11">
        <v>266.0689096058721</v>
      </c>
      <c r="D63" s="4">
        <v>-2.2725679260601312</v>
      </c>
      <c r="E63" s="4">
        <f t="shared" si="1"/>
        <v>4.1101959801131205</v>
      </c>
      <c r="F63" s="143">
        <f t="shared" si="2"/>
        <v>0.5707973471961248</v>
      </c>
      <c r="G63" s="58">
        <f t="shared" si="29"/>
        <v>44.344818267645344</v>
      </c>
      <c r="H63" s="60">
        <f t="shared" si="30"/>
        <v>0.3787613210100219</v>
      </c>
      <c r="I63" s="60">
        <f t="shared" si="31"/>
        <v>0.6850326633521867</v>
      </c>
      <c r="J63" s="41">
        <f t="shared" si="4"/>
        <v>4.1101959801131205</v>
      </c>
      <c r="K63" s="18">
        <f t="shared" si="5"/>
        <v>136.2920281793646</v>
      </c>
      <c r="L63" s="18">
        <f t="shared" si="6"/>
        <v>885.6807608814761</v>
      </c>
      <c r="M63" s="15">
        <f t="shared" si="7"/>
        <v>1.7428473225786405</v>
      </c>
      <c r="N63" s="18">
        <f t="shared" si="8"/>
        <v>186.10510310899681</v>
      </c>
      <c r="O63" s="18">
        <f t="shared" si="9"/>
        <v>758.8636444740446</v>
      </c>
      <c r="P63" s="11">
        <f t="shared" si="10"/>
        <v>20.65189445231684</v>
      </c>
      <c r="Q63" s="83">
        <f t="shared" si="11"/>
        <v>1989.3362784187775</v>
      </c>
      <c r="R63" s="113">
        <f t="shared" si="28"/>
        <v>1.5418503902164214E-05</v>
      </c>
      <c r="S63" s="62">
        <f t="shared" si="12"/>
        <v>0.030672589171516756</v>
      </c>
      <c r="T63" s="24"/>
      <c r="U63" s="54">
        <f t="shared" si="13"/>
        <v>5.539082865396064</v>
      </c>
      <c r="V63" s="55">
        <f t="shared" si="14"/>
        <v>4.808958980502878</v>
      </c>
      <c r="W63" s="55">
        <f t="shared" si="15"/>
        <v>4.1101959801131205</v>
      </c>
      <c r="X63" s="55">
        <f t="shared" si="16"/>
        <v>3.461836585695606</v>
      </c>
      <c r="Y63" s="56">
        <f t="shared" si="17"/>
        <v>2.8979115116799097</v>
      </c>
      <c r="Z63" s="103">
        <f t="shared" si="18"/>
        <v>813.0059642595143</v>
      </c>
      <c r="AA63" s="103">
        <f t="shared" si="19"/>
        <v>799.88707003019</v>
      </c>
      <c r="AB63" s="103">
        <f t="shared" si="20"/>
        <v>770.9239334103207</v>
      </c>
      <c r="AC63" s="103">
        <f t="shared" si="21"/>
        <v>729.3340258236298</v>
      </c>
      <c r="AD63" s="103">
        <f t="shared" si="22"/>
        <v>681.1672288465678</v>
      </c>
      <c r="AE63" s="51">
        <f t="shared" si="23"/>
        <v>33.81656618207311</v>
      </c>
      <c r="AF63" s="52">
        <f t="shared" si="24"/>
        <v>25.904918024468454</v>
      </c>
      <c r="AG63" s="52">
        <f t="shared" si="25"/>
        <v>19.31535456069529</v>
      </c>
      <c r="AH63" s="52">
        <f t="shared" si="26"/>
        <v>14.06036500617931</v>
      </c>
      <c r="AI63" s="53">
        <f t="shared" si="27"/>
        <v>10.162268488168042</v>
      </c>
      <c r="AJ63" s="24"/>
      <c r="BY63"/>
    </row>
    <row r="64" spans="1:77" ht="16.5">
      <c r="A64" s="97">
        <v>22</v>
      </c>
      <c r="B64" s="4">
        <v>-3.3694970470507766</v>
      </c>
      <c r="C64" s="11">
        <v>268.12629665596774</v>
      </c>
      <c r="D64" s="4">
        <v>-2.3808539872059007</v>
      </c>
      <c r="E64" s="4">
        <f t="shared" si="1"/>
        <v>4.125769753449426</v>
      </c>
      <c r="F64" s="143">
        <f t="shared" si="2"/>
        <v>0.5615828411751295</v>
      </c>
      <c r="G64" s="58">
        <f t="shared" si="29"/>
        <v>44.68771610932795</v>
      </c>
      <c r="H64" s="60">
        <f t="shared" si="30"/>
        <v>0.3968089978676501</v>
      </c>
      <c r="I64" s="60">
        <f t="shared" si="31"/>
        <v>0.6876282922415711</v>
      </c>
      <c r="J64" s="41">
        <f t="shared" si="4"/>
        <v>4.125769753449426</v>
      </c>
      <c r="K64" s="18">
        <f t="shared" si="5"/>
        <v>131.9271625067392</v>
      </c>
      <c r="L64" s="18">
        <f t="shared" si="6"/>
        <v>858.2830191110692</v>
      </c>
      <c r="M64" s="15">
        <f t="shared" si="7"/>
        <v>1.912894953209314</v>
      </c>
      <c r="N64" s="18">
        <f t="shared" si="8"/>
        <v>187.32930991847832</v>
      </c>
      <c r="O64" s="18">
        <f t="shared" si="9"/>
        <v>760.3522678220892</v>
      </c>
      <c r="P64" s="11">
        <f t="shared" si="10"/>
        <v>20.81189605871011</v>
      </c>
      <c r="Q64" s="83">
        <f t="shared" si="11"/>
        <v>1960.6165503702953</v>
      </c>
      <c r="R64" s="113">
        <f t="shared" si="28"/>
        <v>1.5418503902164214E-05</v>
      </c>
      <c r="S64" s="62">
        <f t="shared" si="12"/>
        <v>0.03022977393253214</v>
      </c>
      <c r="T64" s="24"/>
      <c r="U64" s="54">
        <f t="shared" si="13"/>
        <v>5.545780502743425</v>
      </c>
      <c r="V64" s="55">
        <f t="shared" si="14"/>
        <v>4.818409560001042</v>
      </c>
      <c r="W64" s="55">
        <f t="shared" si="15"/>
        <v>4.125769753449426</v>
      </c>
      <c r="X64" s="55">
        <f t="shared" si="16"/>
        <v>3.488609679559357</v>
      </c>
      <c r="Y64" s="56">
        <f t="shared" si="17"/>
        <v>2.9431845000646377</v>
      </c>
      <c r="Z64" s="103">
        <f t="shared" si="18"/>
        <v>813.0461260127797</v>
      </c>
      <c r="AA64" s="103">
        <f t="shared" si="19"/>
        <v>800.1680899236419</v>
      </c>
      <c r="AB64" s="103">
        <f t="shared" si="20"/>
        <v>771.746859869195</v>
      </c>
      <c r="AC64" s="103">
        <f t="shared" si="21"/>
        <v>731.3385652034186</v>
      </c>
      <c r="AD64" s="103">
        <f t="shared" si="22"/>
        <v>685.4616981014108</v>
      </c>
      <c r="AE64" s="51">
        <f t="shared" si="23"/>
        <v>33.893996928158714</v>
      </c>
      <c r="AF64" s="52">
        <f t="shared" si="24"/>
        <v>26.00062453666863</v>
      </c>
      <c r="AG64" s="52">
        <f t="shared" si="25"/>
        <v>19.45175309121304</v>
      </c>
      <c r="AH64" s="52">
        <f t="shared" si="26"/>
        <v>14.26099060950773</v>
      </c>
      <c r="AI64" s="53">
        <f t="shared" si="27"/>
        <v>10.452115128002433</v>
      </c>
      <c r="AJ64" s="24"/>
      <c r="BY64"/>
    </row>
    <row r="65" spans="1:77" ht="16.5">
      <c r="A65" s="97">
        <v>23</v>
      </c>
      <c r="B65" s="4">
        <v>-3.3099181316683417</v>
      </c>
      <c r="C65" s="11">
        <v>270.21249169600577</v>
      </c>
      <c r="D65" s="4">
        <v>-2.486364489840012</v>
      </c>
      <c r="E65" s="4">
        <f t="shared" si="1"/>
        <v>4.13975439062322</v>
      </c>
      <c r="F65" s="143">
        <f t="shared" si="2"/>
        <v>0.5516530219447237</v>
      </c>
      <c r="G65" s="58">
        <f t="shared" si="29"/>
        <v>45.03541528266763</v>
      </c>
      <c r="H65" s="60">
        <f t="shared" si="30"/>
        <v>0.414394081640002</v>
      </c>
      <c r="I65" s="60">
        <f t="shared" si="31"/>
        <v>0.68995906510387</v>
      </c>
      <c r="J65" s="41">
        <f t="shared" si="4"/>
        <v>4.13975439062322</v>
      </c>
      <c r="K65" s="18">
        <f t="shared" si="5"/>
        <v>127.30297864803691</v>
      </c>
      <c r="L65" s="18">
        <f t="shared" si="6"/>
        <v>829.2457160461425</v>
      </c>
      <c r="M65" s="15">
        <f t="shared" si="7"/>
        <v>2.0861963769634286</v>
      </c>
      <c r="N65" s="18">
        <f t="shared" si="8"/>
        <v>188.43106773630146</v>
      </c>
      <c r="O65" s="18">
        <f t="shared" si="9"/>
        <v>761.7735135220399</v>
      </c>
      <c r="P65" s="11">
        <f t="shared" si="10"/>
        <v>20.958942776964896</v>
      </c>
      <c r="Q65" s="83">
        <f t="shared" si="11"/>
        <v>1929.798415106449</v>
      </c>
      <c r="R65" s="113">
        <f t="shared" si="28"/>
        <v>1.5418503902164214E-05</v>
      </c>
      <c r="S65" s="62">
        <f t="shared" si="12"/>
        <v>0.0297546043937091</v>
      </c>
      <c r="T65" s="24"/>
      <c r="U65" s="54">
        <f t="shared" si="13"/>
        <v>5.549986758257297</v>
      </c>
      <c r="V65" s="55">
        <f t="shared" si="14"/>
        <v>4.8257338919425115</v>
      </c>
      <c r="W65" s="55">
        <f t="shared" si="15"/>
        <v>4.13975439062322</v>
      </c>
      <c r="X65" s="55">
        <f t="shared" si="16"/>
        <v>3.5145311882747863</v>
      </c>
      <c r="Y65" s="56">
        <f t="shared" si="17"/>
        <v>2.98844387129129</v>
      </c>
      <c r="Z65" s="103">
        <f t="shared" si="18"/>
        <v>813.0706065546759</v>
      </c>
      <c r="AA65" s="103">
        <f t="shared" si="19"/>
        <v>800.3838669277977</v>
      </c>
      <c r="AB65" s="103">
        <f t="shared" si="20"/>
        <v>772.4788613554522</v>
      </c>
      <c r="AC65" s="103">
        <f t="shared" si="21"/>
        <v>733.2554431903518</v>
      </c>
      <c r="AD65" s="103">
        <f t="shared" si="22"/>
        <v>689.6787895819222</v>
      </c>
      <c r="AE65" s="51">
        <f t="shared" si="23"/>
        <v>33.94267016724407</v>
      </c>
      <c r="AF65" s="52">
        <f t="shared" si="24"/>
        <v>26.074919300789336</v>
      </c>
      <c r="AG65" s="52">
        <f t="shared" si="25"/>
        <v>19.574640276210975</v>
      </c>
      <c r="AH65" s="52">
        <f t="shared" si="26"/>
        <v>14.45657858071683</v>
      </c>
      <c r="AI65" s="53">
        <f t="shared" si="27"/>
        <v>10.74590555986326</v>
      </c>
      <c r="AJ65" s="24"/>
      <c r="BY65"/>
    </row>
    <row r="66" spans="1:77" ht="16.5">
      <c r="A66" s="97">
        <v>24</v>
      </c>
      <c r="B66" s="4">
        <v>-3.244705516921435</v>
      </c>
      <c r="C66" s="11">
        <v>272.512009503866</v>
      </c>
      <c r="D66" s="4">
        <v>-2.5889469307652457</v>
      </c>
      <c r="E66" s="4">
        <f t="shared" si="1"/>
        <v>4.150995073697292</v>
      </c>
      <c r="F66" s="143">
        <f t="shared" si="2"/>
        <v>0.5407842528202391</v>
      </c>
      <c r="G66" s="58">
        <f t="shared" si="29"/>
        <v>45.41866825064434</v>
      </c>
      <c r="H66" s="60">
        <f t="shared" si="30"/>
        <v>0.43149115512754094</v>
      </c>
      <c r="I66" s="60">
        <f t="shared" si="31"/>
        <v>0.691832512282882</v>
      </c>
      <c r="J66" s="41">
        <f t="shared" si="4"/>
        <v>4.150995073697292</v>
      </c>
      <c r="K66" s="18">
        <f t="shared" si="5"/>
        <v>122.33610129649844</v>
      </c>
      <c r="L66" s="18">
        <f t="shared" si="6"/>
        <v>798.0684648370086</v>
      </c>
      <c r="M66" s="15">
        <f t="shared" si="7"/>
        <v>2.2618921536174215</v>
      </c>
      <c r="N66" s="18">
        <f t="shared" si="8"/>
        <v>189.3183362194093</v>
      </c>
      <c r="O66" s="18">
        <f t="shared" si="9"/>
        <v>763.0667037824708</v>
      </c>
      <c r="P66" s="11">
        <f t="shared" si="10"/>
        <v>21.08466716923339</v>
      </c>
      <c r="Q66" s="83">
        <f t="shared" si="11"/>
        <v>1896.1361654582379</v>
      </c>
      <c r="R66" s="113">
        <f t="shared" si="28"/>
        <v>1.5418503902164214E-05</v>
      </c>
      <c r="S66" s="62">
        <f t="shared" si="12"/>
        <v>0.02923558286615253</v>
      </c>
      <c r="T66" s="24"/>
      <c r="U66" s="54">
        <f t="shared" si="13"/>
        <v>5.551392964276201</v>
      </c>
      <c r="V66" s="55">
        <f t="shared" si="14"/>
        <v>4.83016029389042</v>
      </c>
      <c r="W66" s="55">
        <f t="shared" si="15"/>
        <v>4.150995073697292</v>
      </c>
      <c r="X66" s="55">
        <f t="shared" si="16"/>
        <v>3.5382055841013695</v>
      </c>
      <c r="Y66" s="56">
        <f t="shared" si="17"/>
        <v>3.0323034850087764</v>
      </c>
      <c r="Z66" s="103">
        <f t="shared" si="18"/>
        <v>813.0786630669046</v>
      </c>
      <c r="AA66" s="103">
        <f t="shared" si="19"/>
        <v>800.5134161819179</v>
      </c>
      <c r="AB66" s="103">
        <f t="shared" si="20"/>
        <v>773.0624680394595</v>
      </c>
      <c r="AC66" s="103">
        <f t="shared" si="21"/>
        <v>734.9856446847018</v>
      </c>
      <c r="AD66" s="103">
        <f t="shared" si="22"/>
        <v>693.6933269393693</v>
      </c>
      <c r="AE66" s="51">
        <f t="shared" si="23"/>
        <v>33.958950029456794</v>
      </c>
      <c r="AF66" s="52">
        <f t="shared" si="24"/>
        <v>26.119869922285083</v>
      </c>
      <c r="AG66" s="52">
        <f t="shared" si="25"/>
        <v>19.673694467005063</v>
      </c>
      <c r="AH66" s="52">
        <f t="shared" si="26"/>
        <v>14.636366308742243</v>
      </c>
      <c r="AI66" s="53">
        <f t="shared" si="27"/>
        <v>11.034455118677776</v>
      </c>
      <c r="AJ66" s="24"/>
      <c r="BY66"/>
    </row>
    <row r="67" spans="1:77" ht="16.5">
      <c r="A67" s="97">
        <v>25</v>
      </c>
      <c r="B67" s="4">
        <v>-3.176386618340704</v>
      </c>
      <c r="C67" s="11">
        <v>276.26258343058134</v>
      </c>
      <c r="D67" s="4">
        <v>-2.6881395134157433</v>
      </c>
      <c r="E67" s="4">
        <f t="shared" si="1"/>
        <v>4.161192856953511</v>
      </c>
      <c r="F67" s="143">
        <f t="shared" si="2"/>
        <v>0.5293977697234507</v>
      </c>
      <c r="G67" s="58">
        <f t="shared" si="29"/>
        <v>46.043763905096895</v>
      </c>
      <c r="H67" s="60">
        <f t="shared" si="30"/>
        <v>0.4480232522359572</v>
      </c>
      <c r="I67" s="60">
        <f t="shared" si="31"/>
        <v>0.6935321428255851</v>
      </c>
      <c r="J67" s="41">
        <f t="shared" si="4"/>
        <v>4.161192856953511</v>
      </c>
      <c r="K67" s="18">
        <f t="shared" si="5"/>
        <v>117.23864138191529</v>
      </c>
      <c r="L67" s="18">
        <f t="shared" si="6"/>
        <v>766.2948448996336</v>
      </c>
      <c r="M67" s="15">
        <f t="shared" si="7"/>
        <v>2.4385361998263244</v>
      </c>
      <c r="N67" s="18">
        <f t="shared" si="8"/>
        <v>190.12458406983626</v>
      </c>
      <c r="O67" s="18">
        <f t="shared" si="9"/>
        <v>764.2317264224623</v>
      </c>
      <c r="P67" s="11">
        <f t="shared" si="10"/>
        <v>21.216947675354838</v>
      </c>
      <c r="Q67" s="83">
        <f t="shared" si="11"/>
        <v>1861.5452806490287</v>
      </c>
      <c r="R67" s="113">
        <f t="shared" si="28"/>
        <v>1.5418503902164214E-05</v>
      </c>
      <c r="S67" s="62">
        <f t="shared" si="12"/>
        <v>0.028702243173742426</v>
      </c>
      <c r="T67" s="24"/>
      <c r="U67" s="54">
        <f t="shared" si="13"/>
        <v>5.558568282295476</v>
      </c>
      <c r="V67" s="55">
        <f t="shared" si="14"/>
        <v>4.8366784164334025</v>
      </c>
      <c r="W67" s="55">
        <f t="shared" si="15"/>
        <v>4.161192856953511</v>
      </c>
      <c r="X67" s="55">
        <f t="shared" si="16"/>
        <v>3.5586352742653826</v>
      </c>
      <c r="Y67" s="56">
        <f t="shared" si="17"/>
        <v>3.0722199093566744</v>
      </c>
      <c r="Z67" s="103">
        <f t="shared" si="18"/>
        <v>813.1187764235726</v>
      </c>
      <c r="AA67" s="103">
        <f t="shared" si="19"/>
        <v>800.7030137353694</v>
      </c>
      <c r="AB67" s="103">
        <f t="shared" si="20"/>
        <v>773.5882544928677</v>
      </c>
      <c r="AC67" s="103">
        <f t="shared" si="21"/>
        <v>736.4630069967322</v>
      </c>
      <c r="AD67" s="103">
        <f t="shared" si="22"/>
        <v>697.2855804637697</v>
      </c>
      <c r="AE67" s="51">
        <f t="shared" si="23"/>
        <v>34.04208036023229</v>
      </c>
      <c r="AF67" s="52">
        <f t="shared" si="24"/>
        <v>26.186132387850677</v>
      </c>
      <c r="AG67" s="52">
        <f t="shared" si="25"/>
        <v>19.7637735832226</v>
      </c>
      <c r="AH67" s="52">
        <f t="shared" si="26"/>
        <v>14.792399560423936</v>
      </c>
      <c r="AI67" s="53">
        <f t="shared" si="27"/>
        <v>11.300352485044682</v>
      </c>
      <c r="AJ67" s="24"/>
      <c r="BY67"/>
    </row>
    <row r="68" spans="1:77" ht="16.5">
      <c r="A68" s="97">
        <v>26</v>
      </c>
      <c r="B68" s="4">
        <v>-3.103661088373279</v>
      </c>
      <c r="C68" s="11">
        <v>281.1840083138635</v>
      </c>
      <c r="D68" s="4">
        <v>-2.7791500681620103</v>
      </c>
      <c r="E68" s="4">
        <f t="shared" si="1"/>
        <v>4.166099765109726</v>
      </c>
      <c r="F68" s="143">
        <f t="shared" si="2"/>
        <v>0.5172768480622132</v>
      </c>
      <c r="G68" s="58">
        <f t="shared" si="29"/>
        <v>46.864001385643924</v>
      </c>
      <c r="H68" s="60">
        <f t="shared" si="30"/>
        <v>0.4631916780270017</v>
      </c>
      <c r="I68" s="60">
        <f t="shared" si="31"/>
        <v>0.6943499608516209</v>
      </c>
      <c r="J68" s="41">
        <f t="shared" si="4"/>
        <v>4.166099765109726</v>
      </c>
      <c r="K68" s="18">
        <f t="shared" si="5"/>
        <v>111.93158258580964</v>
      </c>
      <c r="L68" s="18">
        <f t="shared" si="6"/>
        <v>733.3872592953685</v>
      </c>
      <c r="M68" s="15">
        <f t="shared" si="7"/>
        <v>2.60645117774113</v>
      </c>
      <c r="N68" s="18">
        <f t="shared" si="8"/>
        <v>190.5129693406702</v>
      </c>
      <c r="O68" s="18">
        <f t="shared" si="9"/>
        <v>765.0861175586848</v>
      </c>
      <c r="P68" s="11">
        <f t="shared" si="10"/>
        <v>21.315786638089214</v>
      </c>
      <c r="Q68" s="83">
        <f t="shared" si="11"/>
        <v>1824.8401665963638</v>
      </c>
      <c r="R68" s="113">
        <f t="shared" si="28"/>
        <v>1.5418503902164214E-05</v>
      </c>
      <c r="S68" s="62">
        <f t="shared" si="12"/>
        <v>0.02813630522949203</v>
      </c>
      <c r="T68" s="24"/>
      <c r="U68" s="54">
        <f t="shared" si="13"/>
        <v>5.56616421763864</v>
      </c>
      <c r="V68" s="55">
        <f t="shared" si="14"/>
        <v>4.840506730936657</v>
      </c>
      <c r="W68" s="55">
        <f t="shared" si="15"/>
        <v>4.166099765109726</v>
      </c>
      <c r="X68" s="55">
        <f t="shared" si="16"/>
        <v>3.57209037113193</v>
      </c>
      <c r="Y68" s="56">
        <f t="shared" si="17"/>
        <v>3.1049690034365063</v>
      </c>
      <c r="Z68" s="103">
        <f t="shared" si="18"/>
        <v>813.1594267243025</v>
      </c>
      <c r="AA68" s="103">
        <f t="shared" si="19"/>
        <v>800.8137207590748</v>
      </c>
      <c r="AB68" s="103">
        <f t="shared" si="20"/>
        <v>773.8400042897753</v>
      </c>
      <c r="AC68" s="103">
        <f t="shared" si="21"/>
        <v>737.4280700193322</v>
      </c>
      <c r="AD68" s="103">
        <f t="shared" si="22"/>
        <v>700.1893660009389</v>
      </c>
      <c r="AE68" s="51">
        <f t="shared" si="23"/>
        <v>34.13019417452958</v>
      </c>
      <c r="AF68" s="52">
        <f t="shared" si="24"/>
        <v>26.225089548794585</v>
      </c>
      <c r="AG68" s="52">
        <f t="shared" si="25"/>
        <v>19.80719022690289</v>
      </c>
      <c r="AH68" s="52">
        <f t="shared" si="26"/>
        <v>14.895612373486514</v>
      </c>
      <c r="AI68" s="53">
        <f t="shared" si="27"/>
        <v>11.520846866732512</v>
      </c>
      <c r="AJ68" s="24"/>
      <c r="BY68"/>
    </row>
    <row r="69" spans="1:77" ht="16.5">
      <c r="A69" s="97">
        <v>27</v>
      </c>
      <c r="B69" s="4">
        <v>-3.0237338568309724</v>
      </c>
      <c r="C69" s="11">
        <v>287.6155962752834</v>
      </c>
      <c r="D69" s="4">
        <v>-2.8623362248566395</v>
      </c>
      <c r="E69" s="4">
        <f t="shared" si="1"/>
        <v>4.163644449406369</v>
      </c>
      <c r="F69" s="143">
        <f t="shared" si="2"/>
        <v>0.503955642805162</v>
      </c>
      <c r="G69" s="58">
        <f t="shared" si="29"/>
        <v>47.93593271254723</v>
      </c>
      <c r="H69" s="60">
        <f t="shared" si="30"/>
        <v>0.47705603747610664</v>
      </c>
      <c r="I69" s="60">
        <f t="shared" si="31"/>
        <v>0.693940741567728</v>
      </c>
      <c r="J69" s="41">
        <f t="shared" si="4"/>
        <v>4.163644449406369</v>
      </c>
      <c r="K69" s="18">
        <f t="shared" si="5"/>
        <v>106.24076446204242</v>
      </c>
      <c r="L69" s="18">
        <f t="shared" si="6"/>
        <v>698.3058897963589</v>
      </c>
      <c r="M69" s="15">
        <f t="shared" si="7"/>
        <v>2.764820185151901</v>
      </c>
      <c r="N69" s="18">
        <f t="shared" si="8"/>
        <v>190.31859366826976</v>
      </c>
      <c r="O69" s="18">
        <f t="shared" si="9"/>
        <v>765.5606718793367</v>
      </c>
      <c r="P69" s="11">
        <f t="shared" si="10"/>
        <v>21.367286775839084</v>
      </c>
      <c r="Q69" s="83">
        <f t="shared" si="11"/>
        <v>1784.5580267669989</v>
      </c>
      <c r="R69" s="113">
        <f t="shared" si="28"/>
        <v>1.5418503902164214E-05</v>
      </c>
      <c r="S69" s="62">
        <f t="shared" si="12"/>
        <v>0.02751521489934544</v>
      </c>
      <c r="T69" s="24"/>
      <c r="U69" s="54">
        <f t="shared" si="13"/>
        <v>5.57328040650781</v>
      </c>
      <c r="V69" s="55">
        <f t="shared" si="14"/>
        <v>4.840013576855613</v>
      </c>
      <c r="W69" s="55">
        <f t="shared" si="15"/>
        <v>4.163644449406369</v>
      </c>
      <c r="X69" s="55">
        <f t="shared" si="16"/>
        <v>3.5765997148606483</v>
      </c>
      <c r="Y69" s="56">
        <f t="shared" si="17"/>
        <v>3.1295563075223733</v>
      </c>
      <c r="Z69" s="103">
        <f t="shared" si="18"/>
        <v>813.1958167176385</v>
      </c>
      <c r="AA69" s="103">
        <f t="shared" si="19"/>
        <v>800.7994867424599</v>
      </c>
      <c r="AB69" s="103">
        <f t="shared" si="20"/>
        <v>773.7141349717415</v>
      </c>
      <c r="AC69" s="103">
        <f t="shared" si="21"/>
        <v>737.7500928774256</v>
      </c>
      <c r="AD69" s="103">
        <f t="shared" si="22"/>
        <v>702.3438280874185</v>
      </c>
      <c r="AE69" s="51">
        <f t="shared" si="23"/>
        <v>34.21284586479811</v>
      </c>
      <c r="AF69" s="52">
        <f t="shared" si="24"/>
        <v>26.220069564840262</v>
      </c>
      <c r="AG69" s="52">
        <f t="shared" si="25"/>
        <v>19.785459511490803</v>
      </c>
      <c r="AH69" s="52">
        <f t="shared" si="26"/>
        <v>14.930282829113553</v>
      </c>
      <c r="AI69" s="53">
        <f t="shared" si="27"/>
        <v>11.687776108952693</v>
      </c>
      <c r="AJ69" s="24"/>
      <c r="BY69"/>
    </row>
    <row r="70" spans="1:77" ht="16.5">
      <c r="A70" s="97">
        <v>28</v>
      </c>
      <c r="B70" s="4">
        <v>-2.9433261496191037</v>
      </c>
      <c r="C70" s="11">
        <v>293.71604892488523</v>
      </c>
      <c r="D70" s="4">
        <v>-2.932044770675551</v>
      </c>
      <c r="E70" s="4">
        <f t="shared" si="1"/>
        <v>4.154522278226158</v>
      </c>
      <c r="F70" s="143">
        <f t="shared" si="2"/>
        <v>0.4905543582698506</v>
      </c>
      <c r="G70" s="58">
        <f t="shared" si="29"/>
        <v>48.95267482081421</v>
      </c>
      <c r="H70" s="60">
        <f t="shared" si="30"/>
        <v>0.4886741284459251</v>
      </c>
      <c r="I70" s="60">
        <f t="shared" si="31"/>
        <v>0.6924203797043595</v>
      </c>
      <c r="J70" s="41">
        <f t="shared" si="4"/>
        <v>4.154522278226158</v>
      </c>
      <c r="K70" s="18">
        <f t="shared" si="5"/>
        <v>100.66554271745235</v>
      </c>
      <c r="L70" s="18">
        <f t="shared" si="6"/>
        <v>663.926323729689</v>
      </c>
      <c r="M70" s="15">
        <f t="shared" si="7"/>
        <v>2.901127344928262</v>
      </c>
      <c r="N70" s="18">
        <f t="shared" si="8"/>
        <v>189.59706114765893</v>
      </c>
      <c r="O70" s="18">
        <f t="shared" si="9"/>
        <v>765.7310590424265</v>
      </c>
      <c r="P70" s="11">
        <f t="shared" si="10"/>
        <v>21.357856678381886</v>
      </c>
      <c r="Q70" s="83">
        <f t="shared" si="11"/>
        <v>1744.178970660537</v>
      </c>
      <c r="R70" s="113">
        <f t="shared" si="28"/>
        <v>1.5418503902164214E-05</v>
      </c>
      <c r="S70" s="62">
        <f t="shared" si="12"/>
        <v>0.026892630265202253</v>
      </c>
      <c r="T70" s="24"/>
      <c r="U70" s="54">
        <f t="shared" si="13"/>
        <v>5.57269228995973</v>
      </c>
      <c r="V70" s="55">
        <f t="shared" si="14"/>
        <v>4.832326195816747</v>
      </c>
      <c r="W70" s="55">
        <f t="shared" si="15"/>
        <v>4.154522278226158</v>
      </c>
      <c r="X70" s="55">
        <f t="shared" si="16"/>
        <v>3.575043503382686</v>
      </c>
      <c r="Y70" s="56">
        <f t="shared" si="17"/>
        <v>3.1486534479330412</v>
      </c>
      <c r="Z70" s="103">
        <f t="shared" si="18"/>
        <v>813.1928713474196</v>
      </c>
      <c r="AA70" s="103">
        <f t="shared" si="19"/>
        <v>800.5765721212947</v>
      </c>
      <c r="AB70" s="103">
        <f t="shared" si="20"/>
        <v>773.2447220976048</v>
      </c>
      <c r="AC70" s="103">
        <f t="shared" si="21"/>
        <v>737.639040025889</v>
      </c>
      <c r="AD70" s="103">
        <f t="shared" si="22"/>
        <v>704.0020896199243</v>
      </c>
      <c r="AE70" s="51">
        <f t="shared" si="23"/>
        <v>34.20601134909915</v>
      </c>
      <c r="AF70" s="52">
        <f t="shared" si="24"/>
        <v>26.141878952428527</v>
      </c>
      <c r="AG70" s="52">
        <f t="shared" si="25"/>
        <v>19.70482784298754</v>
      </c>
      <c r="AH70" s="52">
        <f t="shared" si="26"/>
        <v>14.91831324957842</v>
      </c>
      <c r="AI70" s="53">
        <f t="shared" si="27"/>
        <v>11.818251997815805</v>
      </c>
      <c r="AJ70" s="24"/>
      <c r="BY70"/>
    </row>
    <row r="71" spans="1:77" ht="16.5">
      <c r="A71" s="97">
        <v>29</v>
      </c>
      <c r="B71" s="4">
        <v>-2.8741355361107566</v>
      </c>
      <c r="C71" s="11">
        <v>297.04201378813184</v>
      </c>
      <c r="D71" s="4">
        <v>-2.9929470254361243</v>
      </c>
      <c r="E71" s="4">
        <f t="shared" si="1"/>
        <v>4.1495044254707825</v>
      </c>
      <c r="F71" s="143">
        <f t="shared" si="2"/>
        <v>0.47902258935179276</v>
      </c>
      <c r="G71" s="58">
        <f t="shared" si="29"/>
        <v>49.50700229802197</v>
      </c>
      <c r="H71" s="60">
        <f t="shared" si="30"/>
        <v>0.4988245042393541</v>
      </c>
      <c r="I71" s="60">
        <f t="shared" si="31"/>
        <v>0.691584070911797</v>
      </c>
      <c r="J71" s="41">
        <f t="shared" si="4"/>
        <v>4.1495044254707825</v>
      </c>
      <c r="K71" s="18">
        <f t="shared" si="5"/>
        <v>95.98835527855996</v>
      </c>
      <c r="L71" s="18">
        <f t="shared" si="6"/>
        <v>634.7942781587218</v>
      </c>
      <c r="M71" s="15">
        <f t="shared" si="7"/>
        <v>3.0228991440711246</v>
      </c>
      <c r="N71" s="18">
        <f t="shared" si="8"/>
        <v>189.20058743217666</v>
      </c>
      <c r="O71" s="18">
        <f t="shared" si="9"/>
        <v>766.1450504263363</v>
      </c>
      <c r="P71" s="11">
        <f t="shared" si="10"/>
        <v>21.354110939621993</v>
      </c>
      <c r="Q71" s="83">
        <f t="shared" si="11"/>
        <v>1710.5052813794878</v>
      </c>
      <c r="R71" s="113">
        <f t="shared" si="28"/>
        <v>1.5418503902164214E-05</v>
      </c>
      <c r="S71" s="62">
        <f t="shared" si="12"/>
        <v>0.026373432355622128</v>
      </c>
      <c r="T71" s="24"/>
      <c r="U71" s="54">
        <f t="shared" si="13"/>
        <v>5.563727729108106</v>
      </c>
      <c r="V71" s="55">
        <f t="shared" si="14"/>
        <v>4.823097157629169</v>
      </c>
      <c r="W71" s="55">
        <f t="shared" si="15"/>
        <v>4.1495044254707825</v>
      </c>
      <c r="X71" s="55">
        <f t="shared" si="16"/>
        <v>3.580981513336752</v>
      </c>
      <c r="Y71" s="56">
        <f t="shared" si="17"/>
        <v>3.1744906768652617</v>
      </c>
      <c r="Z71" s="103">
        <f t="shared" si="18"/>
        <v>813.1465909282772</v>
      </c>
      <c r="AA71" s="103">
        <f t="shared" si="19"/>
        <v>800.3063908652746</v>
      </c>
      <c r="AB71" s="103">
        <f t="shared" si="20"/>
        <v>772.9853191234042</v>
      </c>
      <c r="AC71" s="103">
        <f t="shared" si="21"/>
        <v>738.062330395248</v>
      </c>
      <c r="AD71" s="103">
        <f t="shared" si="22"/>
        <v>706.2246208194777</v>
      </c>
      <c r="AE71" s="51">
        <f t="shared" si="23"/>
        <v>34.101918231243445</v>
      </c>
      <c r="AF71" s="52">
        <f t="shared" si="24"/>
        <v>26.04816128172261</v>
      </c>
      <c r="AG71" s="52">
        <f t="shared" si="25"/>
        <v>19.660544405445417</v>
      </c>
      <c r="AH71" s="52">
        <f t="shared" si="26"/>
        <v>14.964010969926557</v>
      </c>
      <c r="AI71" s="53">
        <f t="shared" si="27"/>
        <v>11.995919809771914</v>
      </c>
      <c r="AJ71" s="24"/>
      <c r="BY71"/>
    </row>
    <row r="72" spans="1:77" ht="16.5">
      <c r="A72" s="97">
        <v>30</v>
      </c>
      <c r="B72" s="4">
        <v>-2.814667499304406</v>
      </c>
      <c r="C72" s="11">
        <v>297.5604234248999</v>
      </c>
      <c r="D72" s="4">
        <v>-3.051174456936324</v>
      </c>
      <c r="E72" s="4">
        <f t="shared" si="1"/>
        <v>4.151146672703963</v>
      </c>
      <c r="F72" s="143">
        <f t="shared" si="2"/>
        <v>0.46911124988406766</v>
      </c>
      <c r="G72" s="58">
        <f t="shared" si="29"/>
        <v>49.59340390414998</v>
      </c>
      <c r="H72" s="60">
        <f t="shared" si="30"/>
        <v>0.508529076156054</v>
      </c>
      <c r="I72" s="60">
        <f t="shared" si="31"/>
        <v>0.691857778783994</v>
      </c>
      <c r="J72" s="41">
        <f t="shared" si="4"/>
        <v>4.151146672703963</v>
      </c>
      <c r="K72" s="18">
        <f t="shared" si="5"/>
        <v>92.05730534486094</v>
      </c>
      <c r="L72" s="18">
        <f t="shared" si="6"/>
        <v>609.923772294871</v>
      </c>
      <c r="M72" s="15">
        <f t="shared" si="7"/>
        <v>3.1416635814096696</v>
      </c>
      <c r="N72" s="18">
        <f t="shared" si="8"/>
        <v>189.3303127571654</v>
      </c>
      <c r="O72" s="18">
        <f t="shared" si="9"/>
        <v>766.9165191776455</v>
      </c>
      <c r="P72" s="11">
        <f t="shared" si="10"/>
        <v>21.376938550744473</v>
      </c>
      <c r="Q72" s="83">
        <f t="shared" si="11"/>
        <v>1682.7465117066968</v>
      </c>
      <c r="R72" s="113">
        <f t="shared" si="28"/>
        <v>1.5418503902164214E-05</v>
      </c>
      <c r="S72" s="62">
        <f t="shared" si="12"/>
        <v>0.025945433657102925</v>
      </c>
      <c r="T72" s="24"/>
      <c r="U72" s="54">
        <f t="shared" si="13"/>
        <v>5.548159419882915</v>
      </c>
      <c r="V72" s="55">
        <f t="shared" si="14"/>
        <v>4.814530624162555</v>
      </c>
      <c r="W72" s="55">
        <f t="shared" si="15"/>
        <v>4.151146672703963</v>
      </c>
      <c r="X72" s="55">
        <f t="shared" si="16"/>
        <v>3.597084048273246</v>
      </c>
      <c r="Y72" s="56">
        <f t="shared" si="17"/>
        <v>3.209468801393939</v>
      </c>
      <c r="Z72" s="103">
        <f t="shared" si="18"/>
        <v>813.060041698948</v>
      </c>
      <c r="AA72" s="103">
        <f t="shared" si="19"/>
        <v>800.0531018202005</v>
      </c>
      <c r="AB72" s="103">
        <f t="shared" si="20"/>
        <v>773.0703099048884</v>
      </c>
      <c r="AC72" s="103">
        <f t="shared" si="21"/>
        <v>739.204033778393</v>
      </c>
      <c r="AD72" s="103">
        <f t="shared" si="22"/>
        <v>709.1951086857977</v>
      </c>
      <c r="AE72" s="51">
        <f t="shared" si="23"/>
        <v>33.921520604255505</v>
      </c>
      <c r="AF72" s="52">
        <f t="shared" si="24"/>
        <v>25.961321089355835</v>
      </c>
      <c r="AG72" s="52">
        <f t="shared" si="25"/>
        <v>19.67503207391391</v>
      </c>
      <c r="AH72" s="52">
        <f t="shared" si="26"/>
        <v>15.088281964675287</v>
      </c>
      <c r="AI72" s="53">
        <f t="shared" si="27"/>
        <v>12.238537021521818</v>
      </c>
      <c r="AJ72" s="24"/>
      <c r="BY72"/>
    </row>
    <row r="73" spans="1:77" ht="16.5">
      <c r="A73" s="97">
        <v>31</v>
      </c>
      <c r="B73" s="4">
        <v>-2.758965456209907</v>
      </c>
      <c r="C73" s="11">
        <v>297.69170629424355</v>
      </c>
      <c r="D73" s="4">
        <v>-3.1063009406105677</v>
      </c>
      <c r="E73" s="4">
        <f t="shared" si="1"/>
        <v>4.154635474045543</v>
      </c>
      <c r="F73" s="143">
        <f t="shared" si="2"/>
        <v>0.45982757603498453</v>
      </c>
      <c r="G73" s="58">
        <f t="shared" si="29"/>
        <v>49.61528438237392</v>
      </c>
      <c r="H73" s="60">
        <f t="shared" si="30"/>
        <v>0.5177168234350946</v>
      </c>
      <c r="I73" s="60">
        <f t="shared" si="31"/>
        <v>0.6924392456742572</v>
      </c>
      <c r="J73" s="41">
        <f t="shared" si="4"/>
        <v>4.154635474045543</v>
      </c>
      <c r="K73" s="18">
        <f t="shared" si="5"/>
        <v>88.4497454364464</v>
      </c>
      <c r="L73" s="18">
        <f t="shared" si="6"/>
        <v>587.0410768653318</v>
      </c>
      <c r="M73" s="15">
        <f t="shared" si="7"/>
        <v>3.25621186187066</v>
      </c>
      <c r="N73" s="18">
        <f t="shared" si="8"/>
        <v>189.60600849677945</v>
      </c>
      <c r="O73" s="18">
        <f t="shared" si="9"/>
        <v>767.7390836304928</v>
      </c>
      <c r="P73" s="11">
        <f t="shared" si="10"/>
        <v>21.41144467675933</v>
      </c>
      <c r="Q73" s="83">
        <f t="shared" si="11"/>
        <v>1657.5035709676804</v>
      </c>
      <c r="R73" s="113">
        <f t="shared" si="28"/>
        <v>1.5418503902164214E-05</v>
      </c>
      <c r="S73" s="62">
        <f t="shared" si="12"/>
        <v>0.0255562252768163</v>
      </c>
      <c r="T73" s="24"/>
      <c r="U73" s="54">
        <f t="shared" si="13"/>
        <v>5.533148947290656</v>
      </c>
      <c r="V73" s="55">
        <f t="shared" si="14"/>
        <v>4.807316892310977</v>
      </c>
      <c r="W73" s="55">
        <f t="shared" si="15"/>
        <v>4.154635474045543</v>
      </c>
      <c r="X73" s="55">
        <f t="shared" si="16"/>
        <v>3.6149464629785597</v>
      </c>
      <c r="Y73" s="56">
        <f t="shared" si="17"/>
        <v>3.245122759944396</v>
      </c>
      <c r="Z73" s="103">
        <f t="shared" si="18"/>
        <v>812.9691695535661</v>
      </c>
      <c r="AA73" s="103">
        <f t="shared" si="19"/>
        <v>799.8379422074979</v>
      </c>
      <c r="AB73" s="103">
        <f t="shared" si="20"/>
        <v>773.2505641110241</v>
      </c>
      <c r="AC73" s="103">
        <f t="shared" si="21"/>
        <v>740.4599896861198</v>
      </c>
      <c r="AD73" s="103">
        <f t="shared" si="22"/>
        <v>712.1777525942556</v>
      </c>
      <c r="AE73" s="51">
        <f t="shared" si="23"/>
        <v>33.74803845999879</v>
      </c>
      <c r="AF73" s="52">
        <f t="shared" si="24"/>
        <v>25.8883064312444</v>
      </c>
      <c r="AG73" s="52">
        <f t="shared" si="25"/>
        <v>19.705827387494246</v>
      </c>
      <c r="AH73" s="52">
        <f t="shared" si="26"/>
        <v>15.226731651314552</v>
      </c>
      <c r="AI73" s="53">
        <f t="shared" si="27"/>
        <v>12.48831945374468</v>
      </c>
      <c r="AJ73" s="24"/>
      <c r="BY73"/>
    </row>
    <row r="74" spans="1:77" ht="16.5">
      <c r="A74" s="97">
        <v>32</v>
      </c>
      <c r="B74" s="4">
        <v>-2.7112369030589747</v>
      </c>
      <c r="C74" s="11">
        <v>295.76091511286495</v>
      </c>
      <c r="D74" s="4">
        <v>-3.1618604906707013</v>
      </c>
      <c r="E74" s="4">
        <f aca="true" t="shared" si="32" ref="E74:E105">SQRT(B74^2+D74^2)</f>
        <v>4.165113120549451</v>
      </c>
      <c r="F74" s="143">
        <f aca="true" t="shared" si="33" ref="F74:F105">-B74*$E$28*(1-$E$32)/$E$29/$E$33</f>
        <v>0.45187281717649574</v>
      </c>
      <c r="G74" s="58">
        <f t="shared" si="29"/>
        <v>49.29348585214416</v>
      </c>
      <c r="H74" s="60">
        <f t="shared" si="30"/>
        <v>0.5269767484451169</v>
      </c>
      <c r="I74" s="60">
        <f t="shared" si="31"/>
        <v>0.6941855200915752</v>
      </c>
      <c r="J74" s="41">
        <f aca="true" t="shared" si="34" ref="J74:J105">E74*E$28/E$29</f>
        <v>4.165113120549451</v>
      </c>
      <c r="K74" s="18">
        <f aca="true" t="shared" si="35" ref="K74:K105">E$35*E$13/120*F74^2/E$7*E$6*E$9*(E$9-1)*E$4/E$5</f>
        <v>85.41595398454785</v>
      </c>
      <c r="L74" s="18">
        <f aca="true" t="shared" si="36" ref="L74:L105">E$36*E$13/6*F74^2/E$8*E$6*E$4/E$5*(1+(G74*E$4/F74)^2/15)</f>
        <v>567.449778764907</v>
      </c>
      <c r="M74" s="15">
        <f aca="true" t="shared" si="37" ref="M74:M105">E$37*E$13/8*H74^2/E$8*E$6*E$5/E$4</f>
        <v>3.373735300630986</v>
      </c>
      <c r="N74" s="18">
        <f aca="true" t="shared" si="38" ref="N74:N105">E$13*E$14*(E$11/E$10)^2*J74*(1-E$32)/E$33^2*(E$19/2/PI())^2/E$18*LN((E$17+E$18*J74)/(E$17+E$18*E$32*J74))</f>
        <v>190.43485279194383</v>
      </c>
      <c r="O74" s="18">
        <f aca="true" t="shared" si="39" ref="O74:O105">(Z74+AA74+AB74+AC74+AD74)/5</f>
        <v>768.8818707795283</v>
      </c>
      <c r="P74" s="11">
        <f aca="true" t="shared" si="40" ref="P74:P105">(AE74+AF74+AG74+AH74+AI74)/5</f>
        <v>21.483829682540495</v>
      </c>
      <c r="Q74" s="83">
        <f aca="true" t="shared" si="41" ref="Q74:Q105">SUM(K74:P74)</f>
        <v>1637.0400213040984</v>
      </c>
      <c r="R74" s="113">
        <f t="shared" si="28"/>
        <v>1.5418503902164214E-05</v>
      </c>
      <c r="S74" s="62">
        <f aca="true" t="shared" si="42" ref="S74:S105">Q74*R74</f>
        <v>0.02524070795647623</v>
      </c>
      <c r="T74" s="24"/>
      <c r="U74" s="54">
        <f aca="true" t="shared" si="43" ref="U74:U105">SQRT(($B74-$C74*0.8*$E$4)^2+$D74^2)*$E$28/$E$29</f>
        <v>5.515645534119213</v>
      </c>
      <c r="V74" s="55">
        <f aca="true" t="shared" si="44" ref="V74:V105">SQRT(($B74-$C74*0.4*$E$4)^2+$D74^2)*$E$28/$E$29</f>
        <v>4.802904567290479</v>
      </c>
      <c r="W74" s="55">
        <f aca="true" t="shared" si="45" ref="W74:W105">SQRT(($B74)^2+$D74^2)*$E$28/$E$29</f>
        <v>4.165113120549451</v>
      </c>
      <c r="X74" s="55">
        <f aca="true" t="shared" si="46" ref="X74:X105">SQRT(($B74+$C74*0.4*$E$4)^2+$D74^2)*$E$28/$E$29</f>
        <v>3.641863634386871</v>
      </c>
      <c r="Y74" s="56">
        <f aca="true" t="shared" si="47" ref="Y74:Y105">SQRT(($B74+$C74*0.8*$E$4)^2+$D74^2)*$E$28/$E$29</f>
        <v>3.2882978204519175</v>
      </c>
      <c r="Z74" s="103">
        <f aca="true" t="shared" si="48" ref="Z74:Z105">$E$38*$E$13*$E$14*$E$16/$E$33*2/3*$E$20/PI()*($E$21*$E$22*LN((U74+$E$22)/($E$32*U74+$E$22))+$E$23*U74*(1-$E$32)+$E$24*U74^2/2*(1-$E$32^2))</f>
        <v>812.8539980598463</v>
      </c>
      <c r="AA74" s="103">
        <f aca="true" t="shared" si="49" ref="AA74:AA105">$E$38*$E$13*$E$14*$E$16/$E$33*2/3*$E$20/PI()*($E$21*$E$22*LN((V74+$E$22)/($E$32*V74+$E$22))+$E$23*V74*(1-$E$32)+$E$24*V74^2/2*(1-$E$32^2))</f>
        <v>799.705495970534</v>
      </c>
      <c r="AB74" s="103">
        <f aca="true" t="shared" si="50" ref="AB74:AB105">$E$38*$E$13*$E$14*$E$16/$E$33*2/3*$E$20/PI()*($E$21*$E$22*LN((W74+$E$22)/($E$32*W74+$E$22))+$E$23*W74*(1-$E$32)+$E$24*W74^2/2*(1-$E$32^2))</f>
        <v>773.7894492717816</v>
      </c>
      <c r="AC74" s="103">
        <f aca="true" t="shared" si="51" ref="AC74:AC105">$E$38*$E$13*$E$14*$E$16/$E$33*2/3*$E$20/PI()*($E$21*$E$22*LN((X74+$E$22)/($E$32*X74+$E$22))+$E$23*X74*(1-$E$32)+$E$24*X74^2/2*(1-$E$32^2))</f>
        <v>742.3317280341652</v>
      </c>
      <c r="AD74" s="103">
        <f aca="true" t="shared" si="52" ref="AD74:AD105">$E$38*$E$13*$E$14*$E$16/$E$33*2/3*$E$20/PI()*($E$21*$E$22*LN((Y74+$E$22)/($E$32*Y74+$E$22))+$E$23*Y74*(1-$E$32)+$E$24*Y74^2/2*(1-$E$32^2))</f>
        <v>715.7286825613139</v>
      </c>
      <c r="AE74" s="51">
        <f aca="true" t="shared" si="53" ref="AE74:AE105">1/9/PI()*$E$20/$E$33*$E$27^2*U74*(3*U74+4*$E$26)/($E$25*$E$26*$E$13*$E$14*$E$16*16*$E$4^2*$E$5^2)</f>
        <v>33.546304258653684</v>
      </c>
      <c r="AF74" s="52">
        <f aca="true" t="shared" si="54" ref="AF74:AF105">1/9/PI()*$E$20/$E$33*$E$27^2*V74*(3*V74+4*$E$26)/($E$25*$E$26*$E$13*$E$14*$E$16*16*$E$4^2*$E$5^2)</f>
        <v>25.843697016509903</v>
      </c>
      <c r="AG74" s="52">
        <f aca="true" t="shared" si="55" ref="AG74:AG105">1/9/PI()*$E$20/$E$33*$E$27^2*W74*(3*W74+4*$E$26)/($E$25*$E$26*$E$13*$E$14*$E$16*16*$E$4^2*$E$5^2)</f>
        <v>19.798456526263063</v>
      </c>
      <c r="AH74" s="52">
        <f aca="true" t="shared" si="56" ref="AH74:AH105">1/9/PI()*$E$20/$E$33*$E$27^2*X74*(3*X74+4*$E$26)/($E$25*$E$26*$E$13*$E$14*$E$16*16*$E$4^2*$E$5^2)</f>
        <v>15.436549586793685</v>
      </c>
      <c r="AI74" s="53">
        <f aca="true" t="shared" si="57" ref="AI74:AI105">1/9/PI()*$E$20/$E$33*$E$27^2*Y74*(3*Y74+4*$E$26)/($E$25*$E$26*$E$13*$E$14*$E$16*16*$E$4^2*$E$5^2)</f>
        <v>12.794141024482123</v>
      </c>
      <c r="AJ74" s="24"/>
      <c r="BY74"/>
    </row>
    <row r="75" spans="1:77" ht="16.5">
      <c r="A75" s="97">
        <v>33</v>
      </c>
      <c r="B75" s="4">
        <v>-2.669278910699692</v>
      </c>
      <c r="C75" s="11">
        <v>292.2450183841966</v>
      </c>
      <c r="D75" s="4">
        <v>-3.2213535043073547</v>
      </c>
      <c r="E75" s="4">
        <f t="shared" si="32"/>
        <v>4.18355928639949</v>
      </c>
      <c r="F75" s="143">
        <f t="shared" si="33"/>
        <v>0.4448798184499486</v>
      </c>
      <c r="G75" s="58">
        <f t="shared" si="29"/>
        <v>48.70750306403277</v>
      </c>
      <c r="H75" s="60">
        <f t="shared" si="30"/>
        <v>0.5368922507178924</v>
      </c>
      <c r="I75" s="60">
        <f t="shared" si="31"/>
        <v>0.6972598810665815</v>
      </c>
      <c r="J75" s="41">
        <f t="shared" si="34"/>
        <v>4.18355928639949</v>
      </c>
      <c r="K75" s="18">
        <f t="shared" si="35"/>
        <v>82.79268591398805</v>
      </c>
      <c r="L75" s="18">
        <f t="shared" si="36"/>
        <v>550.2002757469797</v>
      </c>
      <c r="M75" s="15">
        <f t="shared" si="37"/>
        <v>3.5018889478807913</v>
      </c>
      <c r="N75" s="18">
        <f t="shared" si="38"/>
        <v>191.89721528534787</v>
      </c>
      <c r="O75" s="18">
        <f t="shared" si="39"/>
        <v>770.38129996808</v>
      </c>
      <c r="P75" s="11">
        <f t="shared" si="40"/>
        <v>21.609096477042904</v>
      </c>
      <c r="Q75" s="83">
        <f t="shared" si="41"/>
        <v>1620.3824623393193</v>
      </c>
      <c r="R75" s="113">
        <f aca="true" t="shared" si="58" ref="R75:R104">K$32*(A76-A74)/2</f>
        <v>1.5418503902164214E-05</v>
      </c>
      <c r="S75" s="62">
        <f t="shared" si="42"/>
        <v>0.02498387331857725</v>
      </c>
      <c r="T75" s="24"/>
      <c r="U75" s="54">
        <f t="shared" si="43"/>
        <v>5.498417178552677</v>
      </c>
      <c r="V75" s="55">
        <f t="shared" si="44"/>
        <v>4.803054572689054</v>
      </c>
      <c r="W75" s="55">
        <f t="shared" si="45"/>
        <v>4.18355928639949</v>
      </c>
      <c r="X75" s="55">
        <f t="shared" si="46"/>
        <v>3.678463904019408</v>
      </c>
      <c r="Y75" s="56">
        <f t="shared" si="47"/>
        <v>3.3400776037829005</v>
      </c>
      <c r="Z75" s="103">
        <f t="shared" si="48"/>
        <v>812.730953052949</v>
      </c>
      <c r="AA75" s="103">
        <f t="shared" si="49"/>
        <v>799.7100092345465</v>
      </c>
      <c r="AB75" s="103">
        <f t="shared" si="50"/>
        <v>774.72921182087</v>
      </c>
      <c r="AC75" s="103">
        <f t="shared" si="51"/>
        <v>744.8366008615594</v>
      </c>
      <c r="AD75" s="103">
        <f t="shared" si="52"/>
        <v>719.8997248704756</v>
      </c>
      <c r="AE75" s="51">
        <f t="shared" si="53"/>
        <v>33.348328876817014</v>
      </c>
      <c r="AF75" s="52">
        <f t="shared" si="54"/>
        <v>25.845212969585912</v>
      </c>
      <c r="AG75" s="52">
        <f t="shared" si="55"/>
        <v>19.96205738360519</v>
      </c>
      <c r="AH75" s="52">
        <f t="shared" si="56"/>
        <v>15.724133808505055</v>
      </c>
      <c r="AI75" s="53">
        <f t="shared" si="57"/>
        <v>13.165749346701364</v>
      </c>
      <c r="AJ75" s="24"/>
      <c r="BY75"/>
    </row>
    <row r="76" spans="1:77" ht="16.5">
      <c r="A76" s="97">
        <v>34</v>
      </c>
      <c r="B76" s="4">
        <v>-2.6375447342258767</v>
      </c>
      <c r="C76" s="11">
        <v>287.200924963392</v>
      </c>
      <c r="D76" s="4">
        <v>-3.285142488990785</v>
      </c>
      <c r="E76" s="4">
        <f t="shared" si="32"/>
        <v>4.212932873665948</v>
      </c>
      <c r="F76" s="143">
        <f t="shared" si="33"/>
        <v>0.4395907890376461</v>
      </c>
      <c r="G76" s="58">
        <f aca="true" t="shared" si="59" ref="G76:G107">C76*$E$28*(1-$E$32)/$E$29/$E$33</f>
        <v>47.86682082723201</v>
      </c>
      <c r="H76" s="60">
        <f aca="true" t="shared" si="60" ref="H76:H107">-D76*$E$28*(1-$E$32)/$E$29/$E$33</f>
        <v>0.5475237481651308</v>
      </c>
      <c r="I76" s="60">
        <f aca="true" t="shared" si="61" ref="I76:I107">E76*$E$28*(1-$E$32)/$E$29/$E$33</f>
        <v>0.7021554789443246</v>
      </c>
      <c r="J76" s="41">
        <f t="shared" si="34"/>
        <v>4.212932873665948</v>
      </c>
      <c r="K76" s="18">
        <f t="shared" si="35"/>
        <v>80.83579800653133</v>
      </c>
      <c r="L76" s="18">
        <f t="shared" si="36"/>
        <v>536.9360487523531</v>
      </c>
      <c r="M76" s="15">
        <f t="shared" si="37"/>
        <v>3.6419503449459616</v>
      </c>
      <c r="N76" s="18">
        <f t="shared" si="38"/>
        <v>194.23416626754693</v>
      </c>
      <c r="O76" s="18">
        <f t="shared" si="39"/>
        <v>772.317173336828</v>
      </c>
      <c r="P76" s="11">
        <f t="shared" si="40"/>
        <v>21.815676563573465</v>
      </c>
      <c r="Q76" s="83">
        <f t="shared" si="41"/>
        <v>1609.780813271779</v>
      </c>
      <c r="R76" s="113">
        <f t="shared" si="58"/>
        <v>1.5418503902164214E-05</v>
      </c>
      <c r="S76" s="62">
        <f t="shared" si="42"/>
        <v>0.024820411751060006</v>
      </c>
      <c r="T76" s="24"/>
      <c r="U76" s="54">
        <f t="shared" si="43"/>
        <v>5.4857922459911075</v>
      </c>
      <c r="V76" s="55">
        <f t="shared" si="44"/>
        <v>4.811509519088599</v>
      </c>
      <c r="W76" s="55">
        <f t="shared" si="45"/>
        <v>4.212932873665948</v>
      </c>
      <c r="X76" s="55">
        <f t="shared" si="46"/>
        <v>3.7267217770288723</v>
      </c>
      <c r="Y76" s="56">
        <f t="shared" si="47"/>
        <v>3.401408424223448</v>
      </c>
      <c r="Z76" s="103">
        <f t="shared" si="48"/>
        <v>812.6346848913937</v>
      </c>
      <c r="AA76" s="103">
        <f t="shared" si="49"/>
        <v>799.9632011578581</v>
      </c>
      <c r="AB76" s="103">
        <f t="shared" si="50"/>
        <v>776.2021199444623</v>
      </c>
      <c r="AC76" s="103">
        <f t="shared" si="51"/>
        <v>748.0686761159889</v>
      </c>
      <c r="AD76" s="103">
        <f t="shared" si="52"/>
        <v>724.7171845744373</v>
      </c>
      <c r="AE76" s="51">
        <f t="shared" si="53"/>
        <v>33.20362337252122</v>
      </c>
      <c r="AF76" s="52">
        <f t="shared" si="54"/>
        <v>25.930730148601423</v>
      </c>
      <c r="AG76" s="52">
        <f t="shared" si="55"/>
        <v>20.22395646775268</v>
      </c>
      <c r="AH76" s="52">
        <f t="shared" si="56"/>
        <v>16.107345531222382</v>
      </c>
      <c r="AI76" s="53">
        <f t="shared" si="57"/>
        <v>13.612727297769615</v>
      </c>
      <c r="AJ76" s="24"/>
      <c r="BY76"/>
    </row>
    <row r="77" spans="1:77" ht="16.5">
      <c r="A77" s="97">
        <v>35</v>
      </c>
      <c r="B77" s="4">
        <v>-2.6092980206098773</v>
      </c>
      <c r="C77" s="11">
        <v>279.6282082739125</v>
      </c>
      <c r="D77" s="4">
        <v>-3.360034817120199</v>
      </c>
      <c r="E77" s="4">
        <f t="shared" si="32"/>
        <v>4.254206169500791</v>
      </c>
      <c r="F77" s="143">
        <f t="shared" si="33"/>
        <v>0.43488300343497954</v>
      </c>
      <c r="G77" s="58">
        <f t="shared" si="59"/>
        <v>46.60470137898542</v>
      </c>
      <c r="H77" s="60">
        <f t="shared" si="60"/>
        <v>0.5600058028533664</v>
      </c>
      <c r="I77" s="60">
        <f t="shared" si="61"/>
        <v>0.7090343615834651</v>
      </c>
      <c r="J77" s="41">
        <f t="shared" si="34"/>
        <v>4.254206169500791</v>
      </c>
      <c r="K77" s="18">
        <f t="shared" si="35"/>
        <v>79.11365172955108</v>
      </c>
      <c r="L77" s="18">
        <f t="shared" si="36"/>
        <v>524.7688232793444</v>
      </c>
      <c r="M77" s="15">
        <f t="shared" si="37"/>
        <v>3.8098962821854925</v>
      </c>
      <c r="N77" s="18">
        <f t="shared" si="38"/>
        <v>197.53497265271642</v>
      </c>
      <c r="O77" s="18">
        <f t="shared" si="39"/>
        <v>774.786862228068</v>
      </c>
      <c r="P77" s="11">
        <f t="shared" si="40"/>
        <v>22.1045199453995</v>
      </c>
      <c r="Q77" s="83">
        <f t="shared" si="41"/>
        <v>1602.1187261172647</v>
      </c>
      <c r="R77" s="113">
        <f t="shared" si="58"/>
        <v>1.5418503902164214E-05</v>
      </c>
      <c r="S77" s="62">
        <f t="shared" si="42"/>
        <v>0.024702273830369405</v>
      </c>
      <c r="T77" s="24"/>
      <c r="U77" s="54">
        <f t="shared" si="43"/>
        <v>5.471942320053327</v>
      </c>
      <c r="V77" s="55">
        <f t="shared" si="44"/>
        <v>4.8259282995288295</v>
      </c>
      <c r="W77" s="55">
        <f t="shared" si="45"/>
        <v>4.254206169500791</v>
      </c>
      <c r="X77" s="55">
        <f t="shared" si="46"/>
        <v>3.790542348433361</v>
      </c>
      <c r="Y77" s="56">
        <f t="shared" si="47"/>
        <v>3.4784202506507977</v>
      </c>
      <c r="Z77" s="103">
        <f t="shared" si="48"/>
        <v>812.5231390612522</v>
      </c>
      <c r="AA77" s="103">
        <f t="shared" si="49"/>
        <v>800.3895702367199</v>
      </c>
      <c r="AB77" s="103">
        <f t="shared" si="50"/>
        <v>778.2228707983369</v>
      </c>
      <c r="AC77" s="103">
        <f t="shared" si="51"/>
        <v>752.2201029540694</v>
      </c>
      <c r="AD77" s="103">
        <f t="shared" si="52"/>
        <v>730.5786280899621</v>
      </c>
      <c r="AE77" s="51">
        <f t="shared" si="53"/>
        <v>33.045237863920185</v>
      </c>
      <c r="AF77" s="52">
        <f t="shared" si="54"/>
        <v>26.076892722829065</v>
      </c>
      <c r="AG77" s="52">
        <f t="shared" si="55"/>
        <v>20.594823577973628</v>
      </c>
      <c r="AH77" s="52">
        <f t="shared" si="56"/>
        <v>16.621176217446404</v>
      </c>
      <c r="AI77" s="53">
        <f t="shared" si="57"/>
        <v>14.184469344828214</v>
      </c>
      <c r="AJ77" s="24"/>
      <c r="BY77"/>
    </row>
    <row r="78" spans="1:77" ht="16.5">
      <c r="A78" s="97">
        <v>36</v>
      </c>
      <c r="B78" s="4">
        <v>-2.5764540293352063</v>
      </c>
      <c r="C78" s="11">
        <v>273.9471788397309</v>
      </c>
      <c r="D78" s="4">
        <v>-3.4458735258073268</v>
      </c>
      <c r="E78" s="4">
        <f t="shared" si="32"/>
        <v>4.302575940194134</v>
      </c>
      <c r="F78" s="143">
        <f t="shared" si="33"/>
        <v>0.4294090048892011</v>
      </c>
      <c r="G78" s="58">
        <f t="shared" si="59"/>
        <v>45.65786313995515</v>
      </c>
      <c r="H78" s="60">
        <f t="shared" si="60"/>
        <v>0.5743122543012211</v>
      </c>
      <c r="I78" s="60">
        <f t="shared" si="61"/>
        <v>0.7170959900323557</v>
      </c>
      <c r="J78" s="41">
        <f t="shared" si="34"/>
        <v>4.302575940194134</v>
      </c>
      <c r="K78" s="18">
        <f t="shared" si="35"/>
        <v>77.13453350813136</v>
      </c>
      <c r="L78" s="18">
        <f t="shared" si="36"/>
        <v>511.2996556283393</v>
      </c>
      <c r="M78" s="15">
        <f t="shared" si="37"/>
        <v>4.007045414224118</v>
      </c>
      <c r="N78" s="18">
        <f t="shared" si="38"/>
        <v>201.42858870450132</v>
      </c>
      <c r="O78" s="18">
        <f t="shared" si="39"/>
        <v>777.4830996834852</v>
      </c>
      <c r="P78" s="11">
        <f t="shared" si="40"/>
        <v>22.483558519758112</v>
      </c>
      <c r="Q78" s="83">
        <f t="shared" si="41"/>
        <v>1593.8364814584395</v>
      </c>
      <c r="R78" s="113">
        <f t="shared" si="58"/>
        <v>1.5418503902164214E-05</v>
      </c>
      <c r="S78" s="62">
        <f t="shared" si="42"/>
        <v>0.02457457400877863</v>
      </c>
      <c r="T78" s="24"/>
      <c r="U78" s="54">
        <f t="shared" si="43"/>
        <v>5.472406664643446</v>
      </c>
      <c r="V78" s="55">
        <f t="shared" si="44"/>
        <v>4.850613934778308</v>
      </c>
      <c r="W78" s="55">
        <f t="shared" si="45"/>
        <v>4.302575940194134</v>
      </c>
      <c r="X78" s="55">
        <f t="shared" si="46"/>
        <v>3.8598377211807517</v>
      </c>
      <c r="Y78" s="56">
        <f t="shared" si="47"/>
        <v>3.561884063582451</v>
      </c>
      <c r="Z78" s="103">
        <f t="shared" si="48"/>
        <v>812.5269794925429</v>
      </c>
      <c r="AA78" s="103">
        <f t="shared" si="49"/>
        <v>801.1036892757236</v>
      </c>
      <c r="AB78" s="103">
        <f t="shared" si="50"/>
        <v>780.5185356095008</v>
      </c>
      <c r="AC78" s="103">
        <f t="shared" si="51"/>
        <v>756.5696917853439</v>
      </c>
      <c r="AD78" s="103">
        <f t="shared" si="52"/>
        <v>736.6966022543152</v>
      </c>
      <c r="AE78" s="51">
        <f t="shared" si="53"/>
        <v>33.05054191870609</v>
      </c>
      <c r="AF78" s="52">
        <f t="shared" si="54"/>
        <v>26.328079633433944</v>
      </c>
      <c r="AG78" s="52">
        <f t="shared" si="55"/>
        <v>21.033722757913534</v>
      </c>
      <c r="AH78" s="52">
        <f t="shared" si="56"/>
        <v>17.188160183931544</v>
      </c>
      <c r="AI78" s="53">
        <f t="shared" si="57"/>
        <v>14.817288104805444</v>
      </c>
      <c r="AJ78" s="24"/>
      <c r="BY78"/>
    </row>
    <row r="79" spans="1:77" ht="16.5">
      <c r="A79" s="97">
        <v>37</v>
      </c>
      <c r="B79" s="4">
        <v>-2.5352834640695328</v>
      </c>
      <c r="C79" s="11">
        <v>270.0787957741034</v>
      </c>
      <c r="D79" s="4">
        <v>-3.5385001643441343</v>
      </c>
      <c r="E79" s="4">
        <f t="shared" si="32"/>
        <v>4.3530042104560245</v>
      </c>
      <c r="F79" s="143">
        <f t="shared" si="33"/>
        <v>0.42254724401158883</v>
      </c>
      <c r="G79" s="58">
        <f t="shared" si="59"/>
        <v>45.01313262901724</v>
      </c>
      <c r="H79" s="60">
        <f t="shared" si="60"/>
        <v>0.589750027390689</v>
      </c>
      <c r="I79" s="60">
        <f t="shared" si="61"/>
        <v>0.7255007017426707</v>
      </c>
      <c r="J79" s="41">
        <f t="shared" si="34"/>
        <v>4.3530042104560245</v>
      </c>
      <c r="K79" s="18">
        <f t="shared" si="35"/>
        <v>74.68907986583683</v>
      </c>
      <c r="L79" s="18">
        <f t="shared" si="36"/>
        <v>495.1684670679195</v>
      </c>
      <c r="M79" s="15">
        <f t="shared" si="37"/>
        <v>4.225363125086553</v>
      </c>
      <c r="N79" s="18">
        <f t="shared" si="38"/>
        <v>205.51670152126982</v>
      </c>
      <c r="O79" s="18">
        <f t="shared" si="39"/>
        <v>780.1738372799102</v>
      </c>
      <c r="P79" s="11">
        <f t="shared" si="40"/>
        <v>22.906357528826916</v>
      </c>
      <c r="Q79" s="83">
        <f t="shared" si="41"/>
        <v>1582.67980638885</v>
      </c>
      <c r="R79" s="113">
        <f t="shared" si="58"/>
        <v>1.5418503902164214E-05</v>
      </c>
      <c r="S79" s="62">
        <f t="shared" si="42"/>
        <v>0.024402554770682986</v>
      </c>
      <c r="T79" s="24"/>
      <c r="U79" s="54">
        <f t="shared" si="43"/>
        <v>5.481536258947783</v>
      </c>
      <c r="V79" s="55">
        <f t="shared" si="44"/>
        <v>4.880201384226984</v>
      </c>
      <c r="W79" s="55">
        <f t="shared" si="45"/>
        <v>4.3530042104560245</v>
      </c>
      <c r="X79" s="55">
        <f t="shared" si="46"/>
        <v>3.929895682466642</v>
      </c>
      <c r="Y79" s="56">
        <f t="shared" si="47"/>
        <v>3.6472823865279786</v>
      </c>
      <c r="Z79" s="103">
        <f t="shared" si="48"/>
        <v>812.601068787793</v>
      </c>
      <c r="AA79" s="103">
        <f t="shared" si="49"/>
        <v>801.9332680994216</v>
      </c>
      <c r="AB79" s="103">
        <f t="shared" si="50"/>
        <v>782.8287145893438</v>
      </c>
      <c r="AC79" s="103">
        <f t="shared" si="51"/>
        <v>760.8006353833649</v>
      </c>
      <c r="AD79" s="103">
        <f t="shared" si="52"/>
        <v>742.7054995396281</v>
      </c>
      <c r="AE79" s="51">
        <f t="shared" si="53"/>
        <v>33.154912425054306</v>
      </c>
      <c r="AF79" s="52">
        <f t="shared" si="54"/>
        <v>26.63072435667894</v>
      </c>
      <c r="AG79" s="52">
        <f t="shared" si="55"/>
        <v>21.496201813551636</v>
      </c>
      <c r="AH79" s="52">
        <f t="shared" si="56"/>
        <v>17.770988196056063</v>
      </c>
      <c r="AI79" s="53">
        <f t="shared" si="57"/>
        <v>15.47896085279363</v>
      </c>
      <c r="AJ79" s="24"/>
      <c r="BY79"/>
    </row>
    <row r="80" spans="1:77" ht="16.5">
      <c r="A80" s="97">
        <v>38</v>
      </c>
      <c r="B80" s="4">
        <v>-2.4859101785173223</v>
      </c>
      <c r="C80" s="11">
        <v>267.629859111193</v>
      </c>
      <c r="D80" s="4">
        <v>-3.634620734515027</v>
      </c>
      <c r="E80" s="4">
        <f t="shared" si="32"/>
        <v>4.403432445198017</v>
      </c>
      <c r="F80" s="143">
        <f t="shared" si="33"/>
        <v>0.4143183630862204</v>
      </c>
      <c r="G80" s="58">
        <f t="shared" si="59"/>
        <v>44.60497651853216</v>
      </c>
      <c r="H80" s="60">
        <f t="shared" si="60"/>
        <v>0.6057701224191713</v>
      </c>
      <c r="I80" s="60">
        <f t="shared" si="61"/>
        <v>0.7339054075330028</v>
      </c>
      <c r="J80" s="41">
        <f t="shared" si="34"/>
        <v>4.403432445198017</v>
      </c>
      <c r="K80" s="18">
        <f t="shared" si="35"/>
        <v>71.80834651761727</v>
      </c>
      <c r="L80" s="18">
        <f t="shared" si="36"/>
        <v>476.4998536104011</v>
      </c>
      <c r="M80" s="15">
        <f t="shared" si="37"/>
        <v>4.458038320134663</v>
      </c>
      <c r="N80" s="18">
        <f t="shared" si="38"/>
        <v>209.6339410313532</v>
      </c>
      <c r="O80" s="18">
        <f t="shared" si="39"/>
        <v>782.764971408905</v>
      </c>
      <c r="P80" s="11">
        <f t="shared" si="40"/>
        <v>23.349442359424167</v>
      </c>
      <c r="Q80" s="83">
        <f t="shared" si="41"/>
        <v>1568.5145932478351</v>
      </c>
      <c r="R80" s="113">
        <f t="shared" si="58"/>
        <v>1.5418503902164214E-05</v>
      </c>
      <c r="S80" s="62">
        <f t="shared" si="42"/>
        <v>0.024184148376593263</v>
      </c>
      <c r="T80" s="24"/>
      <c r="U80" s="54">
        <f t="shared" si="43"/>
        <v>5.495644734011299</v>
      </c>
      <c r="V80" s="55">
        <f t="shared" si="44"/>
        <v>4.911913208009907</v>
      </c>
      <c r="W80" s="55">
        <f t="shared" si="45"/>
        <v>4.403432445198017</v>
      </c>
      <c r="X80" s="55">
        <f t="shared" si="46"/>
        <v>3.999010984189384</v>
      </c>
      <c r="Y80" s="56">
        <f t="shared" si="47"/>
        <v>3.732627227537792</v>
      </c>
      <c r="Z80" s="103">
        <f t="shared" si="48"/>
        <v>812.710254698212</v>
      </c>
      <c r="AA80" s="103">
        <f t="shared" si="49"/>
        <v>802.7905448346094</v>
      </c>
      <c r="AB80" s="103">
        <f t="shared" si="50"/>
        <v>785.054138889197</v>
      </c>
      <c r="AC80" s="103">
        <f t="shared" si="51"/>
        <v>764.8112298546944</v>
      </c>
      <c r="AD80" s="103">
        <f t="shared" si="52"/>
        <v>748.4586887678122</v>
      </c>
      <c r="AE80" s="51">
        <f t="shared" si="53"/>
        <v>33.31652456851204</v>
      </c>
      <c r="AF80" s="52">
        <f t="shared" si="54"/>
        <v>26.957011303563775</v>
      </c>
      <c r="AG80" s="52">
        <f t="shared" si="55"/>
        <v>21.96368405699305</v>
      </c>
      <c r="AH80" s="52">
        <f t="shared" si="56"/>
        <v>18.35543697927286</v>
      </c>
      <c r="AI80" s="53">
        <f t="shared" si="57"/>
        <v>16.15455488877912</v>
      </c>
      <c r="AJ80" s="24"/>
      <c r="BY80"/>
    </row>
    <row r="81" spans="1:77" ht="16.5">
      <c r="A81" s="97">
        <v>39</v>
      </c>
      <c r="B81" s="4">
        <v>-2.4287738043023666</v>
      </c>
      <c r="C81" s="11">
        <v>266.71740499918525</v>
      </c>
      <c r="D81" s="4">
        <v>-3.7312804857203368</v>
      </c>
      <c r="E81" s="4">
        <f t="shared" si="32"/>
        <v>4.452122668523722</v>
      </c>
      <c r="F81" s="143">
        <f t="shared" si="33"/>
        <v>0.40479563405039437</v>
      </c>
      <c r="G81" s="58">
        <f t="shared" si="59"/>
        <v>44.45290083319754</v>
      </c>
      <c r="H81" s="60">
        <f t="shared" si="60"/>
        <v>0.6218800809533894</v>
      </c>
      <c r="I81" s="60">
        <f t="shared" si="61"/>
        <v>0.7420204447539537</v>
      </c>
      <c r="J81" s="41">
        <f t="shared" si="34"/>
        <v>4.452122668523722</v>
      </c>
      <c r="K81" s="18">
        <f t="shared" si="35"/>
        <v>68.54538211060779</v>
      </c>
      <c r="L81" s="18">
        <f t="shared" si="36"/>
        <v>455.6425699829597</v>
      </c>
      <c r="M81" s="15">
        <f t="shared" si="37"/>
        <v>4.698306999403219</v>
      </c>
      <c r="N81" s="18">
        <f t="shared" si="38"/>
        <v>213.6366725124865</v>
      </c>
      <c r="O81" s="18">
        <f t="shared" si="39"/>
        <v>785.1827785566772</v>
      </c>
      <c r="P81" s="11">
        <f t="shared" si="40"/>
        <v>23.797249114938346</v>
      </c>
      <c r="Q81" s="83">
        <f t="shared" si="41"/>
        <v>1551.5029592770727</v>
      </c>
      <c r="R81" s="113">
        <f t="shared" si="58"/>
        <v>1.5418503902164214E-05</v>
      </c>
      <c r="S81" s="62">
        <f t="shared" si="42"/>
        <v>0.02392185443183287</v>
      </c>
      <c r="T81" s="24"/>
      <c r="U81" s="54">
        <f t="shared" si="43"/>
        <v>5.513710037956039</v>
      </c>
      <c r="V81" s="55">
        <f t="shared" si="44"/>
        <v>4.9443382118730765</v>
      </c>
      <c r="W81" s="55">
        <f t="shared" si="45"/>
        <v>4.452122668523722</v>
      </c>
      <c r="X81" s="55">
        <f t="shared" si="46"/>
        <v>4.065187091542132</v>
      </c>
      <c r="Y81" s="56">
        <f t="shared" si="47"/>
        <v>3.8156951993525694</v>
      </c>
      <c r="Z81" s="103">
        <f t="shared" si="48"/>
        <v>812.8406537879093</v>
      </c>
      <c r="AA81" s="103">
        <f t="shared" si="49"/>
        <v>803.6330371615622</v>
      </c>
      <c r="AB81" s="103">
        <f t="shared" si="50"/>
        <v>787.1225912945196</v>
      </c>
      <c r="AC81" s="103">
        <f t="shared" si="51"/>
        <v>768.49971341744</v>
      </c>
      <c r="AD81" s="103">
        <f t="shared" si="52"/>
        <v>753.8178971219555</v>
      </c>
      <c r="AE81" s="51">
        <f t="shared" si="53"/>
        <v>33.524033864639016</v>
      </c>
      <c r="AF81" s="52">
        <f t="shared" si="54"/>
        <v>27.292682152472906</v>
      </c>
      <c r="AG81" s="52">
        <f t="shared" si="55"/>
        <v>22.41980231762303</v>
      </c>
      <c r="AH81" s="52">
        <f t="shared" si="56"/>
        <v>18.92383934674985</v>
      </c>
      <c r="AI81" s="53">
        <f t="shared" si="57"/>
        <v>16.825887893206914</v>
      </c>
      <c r="AJ81" s="24"/>
      <c r="BY81"/>
    </row>
    <row r="82" spans="1:77" ht="16.5">
      <c r="A82" s="97">
        <v>40</v>
      </c>
      <c r="B82" s="4">
        <v>-2.3645929712935825</v>
      </c>
      <c r="C82" s="11">
        <v>267.68052309683566</v>
      </c>
      <c r="D82" s="4">
        <v>-3.826948792718716</v>
      </c>
      <c r="E82" s="4">
        <f t="shared" si="32"/>
        <v>4.498537204690237</v>
      </c>
      <c r="F82" s="143">
        <f t="shared" si="33"/>
        <v>0.3940988285489304</v>
      </c>
      <c r="G82" s="58">
        <f t="shared" si="59"/>
        <v>44.61342051613927</v>
      </c>
      <c r="H82" s="60">
        <f t="shared" si="60"/>
        <v>0.6378247987864527</v>
      </c>
      <c r="I82" s="60">
        <f t="shared" si="61"/>
        <v>0.7497562007817061</v>
      </c>
      <c r="J82" s="41">
        <f t="shared" si="34"/>
        <v>4.498537204690237</v>
      </c>
      <c r="K82" s="18">
        <f t="shared" si="35"/>
        <v>64.97059591352979</v>
      </c>
      <c r="L82" s="18">
        <f t="shared" si="36"/>
        <v>433.093354309464</v>
      </c>
      <c r="M82" s="15">
        <f t="shared" si="37"/>
        <v>4.942320439837415</v>
      </c>
      <c r="N82" s="18">
        <f t="shared" si="38"/>
        <v>217.47716109597917</v>
      </c>
      <c r="O82" s="18">
        <f t="shared" si="39"/>
        <v>787.4126162628597</v>
      </c>
      <c r="P82" s="11">
        <f t="shared" si="40"/>
        <v>24.24752537926442</v>
      </c>
      <c r="Q82" s="83">
        <f t="shared" si="41"/>
        <v>1532.1435734009347</v>
      </c>
      <c r="R82" s="113">
        <f t="shared" si="58"/>
        <v>1.5418503902164214E-05</v>
      </c>
      <c r="S82" s="62">
        <f t="shared" si="42"/>
        <v>0.023623361665158132</v>
      </c>
      <c r="T82" s="24"/>
      <c r="U82" s="54">
        <f t="shared" si="43"/>
        <v>5.536624890388826</v>
      </c>
      <c r="V82" s="55">
        <f t="shared" si="44"/>
        <v>4.977549583134937</v>
      </c>
      <c r="W82" s="55">
        <f t="shared" si="45"/>
        <v>4.498537204690237</v>
      </c>
      <c r="X82" s="55">
        <f t="shared" si="46"/>
        <v>4.127556972970753</v>
      </c>
      <c r="Y82" s="56">
        <f t="shared" si="47"/>
        <v>3.8955960522079924</v>
      </c>
      <c r="Z82" s="103">
        <f t="shared" si="48"/>
        <v>812.9908612036813</v>
      </c>
      <c r="AA82" s="103">
        <f t="shared" si="49"/>
        <v>804.4602838145595</v>
      </c>
      <c r="AB82" s="103">
        <f t="shared" si="50"/>
        <v>789.0210735925845</v>
      </c>
      <c r="AC82" s="103">
        <f t="shared" si="51"/>
        <v>771.8407754067174</v>
      </c>
      <c r="AD82" s="103">
        <f t="shared" si="52"/>
        <v>758.7500872967556</v>
      </c>
      <c r="AE82" s="51">
        <f t="shared" si="53"/>
        <v>33.78817190684447</v>
      </c>
      <c r="AF82" s="52">
        <f t="shared" si="54"/>
        <v>27.63863816508278</v>
      </c>
      <c r="AG82" s="52">
        <f t="shared" si="55"/>
        <v>22.858945128575098</v>
      </c>
      <c r="AH82" s="52">
        <f t="shared" si="56"/>
        <v>19.46743647726304</v>
      </c>
      <c r="AI82" s="53">
        <f t="shared" si="57"/>
        <v>17.484435218556715</v>
      </c>
      <c r="AJ82" s="24"/>
      <c r="BY82"/>
    </row>
    <row r="83" spans="1:77" ht="16.5">
      <c r="A83" s="97">
        <v>41</v>
      </c>
      <c r="B83" s="4">
        <v>-2.288741666332017</v>
      </c>
      <c r="C83" s="11">
        <v>270.6049879533039</v>
      </c>
      <c r="D83" s="4">
        <v>-3.9188784877742875</v>
      </c>
      <c r="E83" s="4">
        <f t="shared" si="32"/>
        <v>4.5382757757924255</v>
      </c>
      <c r="F83" s="143">
        <f t="shared" si="33"/>
        <v>0.38145694438866945</v>
      </c>
      <c r="G83" s="58">
        <f t="shared" si="59"/>
        <v>45.10083132555066</v>
      </c>
      <c r="H83" s="60">
        <f t="shared" si="60"/>
        <v>0.6531464146290479</v>
      </c>
      <c r="I83" s="60">
        <f t="shared" si="61"/>
        <v>0.7563792959654043</v>
      </c>
      <c r="J83" s="41">
        <f t="shared" si="34"/>
        <v>4.5382757757924255</v>
      </c>
      <c r="K83" s="18">
        <f t="shared" si="35"/>
        <v>60.86920274510862</v>
      </c>
      <c r="L83" s="18">
        <f t="shared" si="36"/>
        <v>407.50493657772233</v>
      </c>
      <c r="M83" s="15">
        <f t="shared" si="37"/>
        <v>5.1826179250782145</v>
      </c>
      <c r="N83" s="18">
        <f t="shared" si="38"/>
        <v>220.78436705309818</v>
      </c>
      <c r="O83" s="18">
        <f t="shared" si="39"/>
        <v>789.3375191346921</v>
      </c>
      <c r="P83" s="11">
        <f t="shared" si="40"/>
        <v>24.658714845062068</v>
      </c>
      <c r="Q83" s="83">
        <f t="shared" si="41"/>
        <v>1508.3373582807617</v>
      </c>
      <c r="R83" s="113">
        <f t="shared" si="58"/>
        <v>1.5418503902164214E-05</v>
      </c>
      <c r="S83" s="62">
        <f t="shared" si="42"/>
        <v>0.023256305444431986</v>
      </c>
      <c r="T83" s="24"/>
      <c r="U83" s="54">
        <f t="shared" si="43"/>
        <v>5.559293424120084</v>
      </c>
      <c r="V83" s="55">
        <f t="shared" si="44"/>
        <v>5.006656532138976</v>
      </c>
      <c r="W83" s="55">
        <f t="shared" si="45"/>
        <v>4.5382757757924255</v>
      </c>
      <c r="X83" s="55">
        <f t="shared" si="46"/>
        <v>4.182553709693185</v>
      </c>
      <c r="Y83" s="56">
        <f t="shared" si="47"/>
        <v>3.969891079460682</v>
      </c>
      <c r="Z83" s="103">
        <f t="shared" si="48"/>
        <v>813.122737651871</v>
      </c>
      <c r="AA83" s="103">
        <f t="shared" si="49"/>
        <v>805.1556298383064</v>
      </c>
      <c r="AB83" s="103">
        <f t="shared" si="50"/>
        <v>790.5897327946844</v>
      </c>
      <c r="AC83" s="103">
        <f t="shared" si="51"/>
        <v>774.6782758408735</v>
      </c>
      <c r="AD83" s="103">
        <f t="shared" si="52"/>
        <v>763.1412195477252</v>
      </c>
      <c r="AE83" s="51">
        <f t="shared" si="53"/>
        <v>34.0504871959755</v>
      </c>
      <c r="AF83" s="52">
        <f t="shared" si="54"/>
        <v>27.943623728934647</v>
      </c>
      <c r="AG83" s="52">
        <f t="shared" si="55"/>
        <v>23.238292559195543</v>
      </c>
      <c r="AH83" s="52">
        <f t="shared" si="56"/>
        <v>19.953121571631698</v>
      </c>
      <c r="AI83" s="53">
        <f t="shared" si="57"/>
        <v>18.108049169572954</v>
      </c>
      <c r="AJ83" s="24"/>
      <c r="BY83"/>
    </row>
    <row r="84" spans="1:77" ht="16.5">
      <c r="A84" s="97">
        <v>42</v>
      </c>
      <c r="B84" s="4">
        <v>-2.2060619817189835</v>
      </c>
      <c r="C84" s="11">
        <v>274.4734396048933</v>
      </c>
      <c r="D84" s="4">
        <v>-4.00215179671457</v>
      </c>
      <c r="E84" s="4">
        <f t="shared" si="32"/>
        <v>4.569893704576897</v>
      </c>
      <c r="F84" s="143">
        <f t="shared" si="33"/>
        <v>0.3676769969531639</v>
      </c>
      <c r="G84" s="58">
        <f t="shared" si="59"/>
        <v>45.74557326748222</v>
      </c>
      <c r="H84" s="60">
        <f t="shared" si="60"/>
        <v>0.6670252994524284</v>
      </c>
      <c r="I84" s="60">
        <f t="shared" si="61"/>
        <v>0.7616489507628162</v>
      </c>
      <c r="J84" s="41">
        <f t="shared" si="34"/>
        <v>4.569893704576897</v>
      </c>
      <c r="K84" s="18">
        <f t="shared" si="35"/>
        <v>56.550894917339285</v>
      </c>
      <c r="L84" s="18">
        <f t="shared" si="36"/>
        <v>380.6927880477389</v>
      </c>
      <c r="M84" s="15">
        <f t="shared" si="37"/>
        <v>5.405211740405054</v>
      </c>
      <c r="N84" s="18">
        <f t="shared" si="38"/>
        <v>223.42824415868589</v>
      </c>
      <c r="O84" s="18">
        <f t="shared" si="39"/>
        <v>790.9250714720604</v>
      </c>
      <c r="P84" s="11">
        <f t="shared" si="40"/>
        <v>25.00508021285479</v>
      </c>
      <c r="Q84" s="83">
        <f t="shared" si="41"/>
        <v>1482.0072905490842</v>
      </c>
      <c r="R84" s="113">
        <f t="shared" si="58"/>
        <v>1.5418503902164214E-05</v>
      </c>
      <c r="S84" s="62">
        <f t="shared" si="42"/>
        <v>0.02285033519236687</v>
      </c>
      <c r="T84" s="24"/>
      <c r="U84" s="54">
        <f t="shared" si="43"/>
        <v>5.577034894764172</v>
      </c>
      <c r="V84" s="55">
        <f t="shared" si="44"/>
        <v>5.028885052959241</v>
      </c>
      <c r="W84" s="55">
        <f t="shared" si="45"/>
        <v>4.569893704576897</v>
      </c>
      <c r="X84" s="55">
        <f t="shared" si="46"/>
        <v>4.229190111969581</v>
      </c>
      <c r="Y84" s="56">
        <f t="shared" si="47"/>
        <v>4.036836195837782</v>
      </c>
      <c r="Z84" s="103">
        <f t="shared" si="48"/>
        <v>813.2143561166557</v>
      </c>
      <c r="AA84" s="103">
        <f t="shared" si="49"/>
        <v>805.6680045729677</v>
      </c>
      <c r="AB84" s="103">
        <f t="shared" si="50"/>
        <v>791.800479709677</v>
      </c>
      <c r="AC84" s="103">
        <f t="shared" si="51"/>
        <v>777.004888266764</v>
      </c>
      <c r="AD84" s="103">
        <f t="shared" si="52"/>
        <v>766.9376286942376</v>
      </c>
      <c r="AE84" s="51">
        <f t="shared" si="53"/>
        <v>34.25649289747325</v>
      </c>
      <c r="AF84" s="52">
        <f t="shared" si="54"/>
        <v>28.177659025837702</v>
      </c>
      <c r="AG84" s="52">
        <f t="shared" si="55"/>
        <v>23.542339265942214</v>
      </c>
      <c r="AH84" s="52">
        <f t="shared" si="56"/>
        <v>20.369638115707804</v>
      </c>
      <c r="AI84" s="53">
        <f t="shared" si="57"/>
        <v>18.679271759312986</v>
      </c>
      <c r="AJ84" s="24"/>
      <c r="BY84"/>
    </row>
    <row r="85" spans="1:77" ht="16.5">
      <c r="A85" s="97">
        <v>43</v>
      </c>
      <c r="B85" s="4">
        <v>-2.121182434823737</v>
      </c>
      <c r="C85" s="11">
        <v>280.00425285341436</v>
      </c>
      <c r="D85" s="4">
        <v>-4.074598809441129</v>
      </c>
      <c r="E85" s="4">
        <f t="shared" si="32"/>
        <v>4.593666333083393</v>
      </c>
      <c r="F85" s="143">
        <f t="shared" si="33"/>
        <v>0.35353040580395617</v>
      </c>
      <c r="G85" s="58">
        <f t="shared" si="59"/>
        <v>46.66737547556906</v>
      </c>
      <c r="H85" s="60">
        <f t="shared" si="60"/>
        <v>0.6790998015735216</v>
      </c>
      <c r="I85" s="60">
        <f t="shared" si="61"/>
        <v>0.7656110555138987</v>
      </c>
      <c r="J85" s="41">
        <f t="shared" si="34"/>
        <v>4.593666333083393</v>
      </c>
      <c r="K85" s="18">
        <f t="shared" si="35"/>
        <v>52.282952608555696</v>
      </c>
      <c r="L85" s="18">
        <f t="shared" si="36"/>
        <v>354.4756269860439</v>
      </c>
      <c r="M85" s="15">
        <f t="shared" si="37"/>
        <v>5.602673386516581</v>
      </c>
      <c r="N85" s="18">
        <f t="shared" si="38"/>
        <v>225.42335747468022</v>
      </c>
      <c r="O85" s="18">
        <f t="shared" si="39"/>
        <v>792.1949915663077</v>
      </c>
      <c r="P85" s="11">
        <f t="shared" si="40"/>
        <v>25.295961116191215</v>
      </c>
      <c r="Q85" s="83">
        <f t="shared" si="41"/>
        <v>1455.2755631382954</v>
      </c>
      <c r="R85" s="113">
        <f t="shared" si="58"/>
        <v>1.5418503902164214E-05</v>
      </c>
      <c r="S85" s="62">
        <f t="shared" si="42"/>
        <v>0.022438171948972033</v>
      </c>
      <c r="T85" s="24"/>
      <c r="U85" s="54">
        <f t="shared" si="43"/>
        <v>5.594137149677626</v>
      </c>
      <c r="V85" s="55">
        <f t="shared" si="44"/>
        <v>5.046332975880127</v>
      </c>
      <c r="W85" s="55">
        <f t="shared" si="45"/>
        <v>4.593666333083393</v>
      </c>
      <c r="X85" s="55">
        <f t="shared" si="46"/>
        <v>4.266526933953334</v>
      </c>
      <c r="Y85" s="56">
        <f t="shared" si="47"/>
        <v>4.09510947335861</v>
      </c>
      <c r="Z85" s="103">
        <f t="shared" si="48"/>
        <v>813.293039451061</v>
      </c>
      <c r="AA85" s="103">
        <f t="shared" si="49"/>
        <v>806.0588765183494</v>
      </c>
      <c r="AB85" s="103">
        <f t="shared" si="50"/>
        <v>792.6890271424925</v>
      </c>
      <c r="AC85" s="103">
        <f t="shared" si="51"/>
        <v>778.8150474650189</v>
      </c>
      <c r="AD85" s="103">
        <f t="shared" si="52"/>
        <v>770.1189672546168</v>
      </c>
      <c r="AE85" s="51">
        <f t="shared" si="53"/>
        <v>34.455662563234846</v>
      </c>
      <c r="AF85" s="52">
        <f t="shared" si="54"/>
        <v>28.362042341748342</v>
      </c>
      <c r="AG85" s="52">
        <f t="shared" si="55"/>
        <v>23.77223882484627</v>
      </c>
      <c r="AH85" s="52">
        <f t="shared" si="56"/>
        <v>20.706183179868955</v>
      </c>
      <c r="AI85" s="53">
        <f t="shared" si="57"/>
        <v>19.183678671257667</v>
      </c>
      <c r="AJ85" s="24"/>
      <c r="BY85"/>
    </row>
    <row r="86" spans="1:77" ht="16.5">
      <c r="A86" s="97">
        <v>44</v>
      </c>
      <c r="B86" s="4">
        <v>-2.039185942913118</v>
      </c>
      <c r="C86" s="11">
        <v>283.1959720584082</v>
      </c>
      <c r="D86" s="4">
        <v>-4.139000278752826</v>
      </c>
      <c r="E86" s="4">
        <f t="shared" si="32"/>
        <v>4.614065736125834</v>
      </c>
      <c r="F86" s="143">
        <f t="shared" si="33"/>
        <v>0.339864323818853</v>
      </c>
      <c r="G86" s="58">
        <f t="shared" si="59"/>
        <v>47.19932867640137</v>
      </c>
      <c r="H86" s="60">
        <f t="shared" si="60"/>
        <v>0.6898333797921378</v>
      </c>
      <c r="I86" s="60">
        <f t="shared" si="61"/>
        <v>0.7690109560209722</v>
      </c>
      <c r="J86" s="41">
        <f t="shared" si="34"/>
        <v>4.614065736125834</v>
      </c>
      <c r="K86" s="18">
        <f t="shared" si="35"/>
        <v>48.31897565892232</v>
      </c>
      <c r="L86" s="18">
        <f t="shared" si="36"/>
        <v>329.8238570354986</v>
      </c>
      <c r="M86" s="15">
        <f t="shared" si="37"/>
        <v>5.781180231577624</v>
      </c>
      <c r="N86" s="18">
        <f t="shared" si="38"/>
        <v>227.1403170248336</v>
      </c>
      <c r="O86" s="18">
        <f t="shared" si="39"/>
        <v>793.3133630520408</v>
      </c>
      <c r="P86" s="11">
        <f t="shared" si="40"/>
        <v>25.530381647708595</v>
      </c>
      <c r="Q86" s="83">
        <f t="shared" si="41"/>
        <v>1429.9080746505815</v>
      </c>
      <c r="R86" s="113">
        <f t="shared" si="58"/>
        <v>1.5418503902164214E-05</v>
      </c>
      <c r="S86" s="62">
        <f t="shared" si="42"/>
        <v>0.02204704322873611</v>
      </c>
      <c r="T86" s="24"/>
      <c r="U86" s="54">
        <f t="shared" si="43"/>
        <v>5.598950007600538</v>
      </c>
      <c r="V86" s="55">
        <f t="shared" si="44"/>
        <v>5.056632415445816</v>
      </c>
      <c r="W86" s="55">
        <f t="shared" si="45"/>
        <v>4.614065736125834</v>
      </c>
      <c r="X86" s="55">
        <f t="shared" si="46"/>
        <v>4.302145381628709</v>
      </c>
      <c r="Y86" s="56">
        <f t="shared" si="47"/>
        <v>4.150432289180703</v>
      </c>
      <c r="Z86" s="103">
        <f t="shared" si="48"/>
        <v>813.3134773637255</v>
      </c>
      <c r="AA86" s="103">
        <f t="shared" si="49"/>
        <v>806.2849401017614</v>
      </c>
      <c r="AB86" s="103">
        <f t="shared" si="50"/>
        <v>793.4366022160417</v>
      </c>
      <c r="AC86" s="103">
        <f t="shared" si="51"/>
        <v>780.4984458344029</v>
      </c>
      <c r="AD86" s="103">
        <f t="shared" si="52"/>
        <v>773.033349744273</v>
      </c>
      <c r="AE86" s="51">
        <f t="shared" si="53"/>
        <v>34.51181597088054</v>
      </c>
      <c r="AF86" s="52">
        <f t="shared" si="54"/>
        <v>28.47116422694185</v>
      </c>
      <c r="AG86" s="52">
        <f t="shared" si="55"/>
        <v>23.970403171470846</v>
      </c>
      <c r="AH86" s="52">
        <f t="shared" si="56"/>
        <v>21.029795635944545</v>
      </c>
      <c r="AI86" s="53">
        <f t="shared" si="57"/>
        <v>19.668729233305186</v>
      </c>
      <c r="AJ86" s="24"/>
      <c r="BY86"/>
    </row>
    <row r="87" spans="1:77" ht="16.5">
      <c r="A87" s="97">
        <v>45</v>
      </c>
      <c r="B87" s="4">
        <v>-1.963681112954955</v>
      </c>
      <c r="C87" s="11">
        <v>284.50496123378326</v>
      </c>
      <c r="D87" s="4">
        <v>-4.198153738547393</v>
      </c>
      <c r="E87" s="4">
        <f t="shared" si="32"/>
        <v>4.634710166327066</v>
      </c>
      <c r="F87" s="143">
        <f t="shared" si="33"/>
        <v>0.3272801854924925</v>
      </c>
      <c r="G87" s="58">
        <f t="shared" si="59"/>
        <v>47.41749353896388</v>
      </c>
      <c r="H87" s="60">
        <f t="shared" si="60"/>
        <v>0.6996922897578987</v>
      </c>
      <c r="I87" s="60">
        <f t="shared" si="61"/>
        <v>0.7724516943878443</v>
      </c>
      <c r="J87" s="41">
        <f t="shared" si="34"/>
        <v>4.634710166327066</v>
      </c>
      <c r="K87" s="18">
        <f t="shared" si="35"/>
        <v>44.80701241607226</v>
      </c>
      <c r="L87" s="18">
        <f t="shared" si="36"/>
        <v>307.7391305739714</v>
      </c>
      <c r="M87" s="15">
        <f t="shared" si="37"/>
        <v>5.947607150508126</v>
      </c>
      <c r="N87" s="18">
        <f t="shared" si="38"/>
        <v>228.88253060824013</v>
      </c>
      <c r="O87" s="18">
        <f t="shared" si="39"/>
        <v>794.3762913389997</v>
      </c>
      <c r="P87" s="11">
        <f t="shared" si="40"/>
        <v>25.7473268279134</v>
      </c>
      <c r="Q87" s="83">
        <f t="shared" si="41"/>
        <v>1407.499898915705</v>
      </c>
      <c r="R87" s="113">
        <f t="shared" si="58"/>
        <v>1.5418503902164214E-05</v>
      </c>
      <c r="S87" s="62">
        <f t="shared" si="42"/>
        <v>0.021701542683727534</v>
      </c>
      <c r="T87" s="24"/>
      <c r="U87" s="54">
        <f t="shared" si="43"/>
        <v>5.597939867713873</v>
      </c>
      <c r="V87" s="55">
        <f t="shared" si="44"/>
        <v>5.064819873050912</v>
      </c>
      <c r="W87" s="55">
        <f t="shared" si="45"/>
        <v>4.634710166327066</v>
      </c>
      <c r="X87" s="55">
        <f t="shared" si="46"/>
        <v>4.338357373563459</v>
      </c>
      <c r="Y87" s="56">
        <f t="shared" si="47"/>
        <v>4.204143131619376</v>
      </c>
      <c r="Z87" s="103">
        <f t="shared" si="48"/>
        <v>813.3092498648539</v>
      </c>
      <c r="AA87" s="103">
        <f t="shared" si="49"/>
        <v>806.462176624292</v>
      </c>
      <c r="AB87" s="103">
        <f t="shared" si="50"/>
        <v>794.1791629911974</v>
      </c>
      <c r="AC87" s="103">
        <f t="shared" si="51"/>
        <v>782.1664661315484</v>
      </c>
      <c r="AD87" s="103">
        <f t="shared" si="52"/>
        <v>775.7644010831066</v>
      </c>
      <c r="AE87" s="51">
        <f t="shared" si="53"/>
        <v>34.50002651327076</v>
      </c>
      <c r="AF87" s="52">
        <f t="shared" si="54"/>
        <v>28.55805870750283</v>
      </c>
      <c r="AG87" s="52">
        <f t="shared" si="55"/>
        <v>24.171781348298044</v>
      </c>
      <c r="AH87" s="52">
        <f t="shared" si="56"/>
        <v>21.36135968549323</v>
      </c>
      <c r="AI87" s="53">
        <f t="shared" si="57"/>
        <v>20.145407885002147</v>
      </c>
      <c r="AJ87" s="24"/>
      <c r="BY87"/>
    </row>
    <row r="88" spans="1:77" ht="16.5">
      <c r="A88" s="97">
        <v>46</v>
      </c>
      <c r="B88" s="4">
        <v>-1.8934386589597487</v>
      </c>
      <c r="C88" s="11">
        <v>285.8601821542366</v>
      </c>
      <c r="D88" s="4">
        <v>-4.256096667781641</v>
      </c>
      <c r="E88" s="4">
        <f t="shared" si="32"/>
        <v>4.658268863080498</v>
      </c>
      <c r="F88" s="143">
        <f t="shared" si="33"/>
        <v>0.3155731098266248</v>
      </c>
      <c r="G88" s="58">
        <f t="shared" si="59"/>
        <v>47.64336369237277</v>
      </c>
      <c r="H88" s="60">
        <f t="shared" si="60"/>
        <v>0.7093494446302736</v>
      </c>
      <c r="I88" s="60">
        <f t="shared" si="61"/>
        <v>0.7763781438467497</v>
      </c>
      <c r="J88" s="41">
        <f t="shared" si="34"/>
        <v>4.658268863080498</v>
      </c>
      <c r="K88" s="18">
        <f t="shared" si="35"/>
        <v>41.658779451098546</v>
      </c>
      <c r="L88" s="18">
        <f t="shared" si="36"/>
        <v>287.9723786814289</v>
      </c>
      <c r="M88" s="15">
        <f t="shared" si="37"/>
        <v>6.112917921487994</v>
      </c>
      <c r="N88" s="18">
        <f t="shared" si="38"/>
        <v>230.8763529580018</v>
      </c>
      <c r="O88" s="18">
        <f t="shared" si="39"/>
        <v>795.4713823951349</v>
      </c>
      <c r="P88" s="11">
        <f t="shared" si="40"/>
        <v>25.994111995620663</v>
      </c>
      <c r="Q88" s="83">
        <f t="shared" si="41"/>
        <v>1388.0859234027728</v>
      </c>
      <c r="R88" s="113">
        <f t="shared" si="58"/>
        <v>1.5418503902164214E-05</v>
      </c>
      <c r="S88" s="62">
        <f t="shared" si="42"/>
        <v>0.021402208226524867</v>
      </c>
      <c r="T88" s="24"/>
      <c r="U88" s="54">
        <f t="shared" si="43"/>
        <v>5.601051227143331</v>
      </c>
      <c r="V88" s="55">
        <f t="shared" si="44"/>
        <v>5.076619442893794</v>
      </c>
      <c r="W88" s="55">
        <f t="shared" si="45"/>
        <v>4.658268863080498</v>
      </c>
      <c r="X88" s="55">
        <f t="shared" si="46"/>
        <v>4.376526744739233</v>
      </c>
      <c r="Y88" s="56">
        <f t="shared" si="47"/>
        <v>4.258593383734214</v>
      </c>
      <c r="Z88" s="103">
        <f t="shared" si="48"/>
        <v>813.3221654403011</v>
      </c>
      <c r="AA88" s="103">
        <f t="shared" si="49"/>
        <v>806.71375655696</v>
      </c>
      <c r="AB88" s="103">
        <f t="shared" si="50"/>
        <v>795.0093601133656</v>
      </c>
      <c r="AC88" s="103">
        <f t="shared" si="51"/>
        <v>783.8773129037636</v>
      </c>
      <c r="AD88" s="103">
        <f t="shared" si="52"/>
        <v>778.434316961285</v>
      </c>
      <c r="AE88" s="51">
        <f t="shared" si="53"/>
        <v>34.536345974963396</v>
      </c>
      <c r="AF88" s="52">
        <f t="shared" si="54"/>
        <v>28.68352098604489</v>
      </c>
      <c r="AG88" s="52">
        <f t="shared" si="55"/>
        <v>24.402611507859476</v>
      </c>
      <c r="AH88" s="52">
        <f t="shared" si="56"/>
        <v>21.713638916558697</v>
      </c>
      <c r="AI88" s="53">
        <f t="shared" si="57"/>
        <v>20.634442592676873</v>
      </c>
      <c r="AJ88" s="24"/>
      <c r="BY88"/>
    </row>
    <row r="89" spans="1:77" ht="16.5">
      <c r="A89" s="97">
        <v>47</v>
      </c>
      <c r="B89" s="4">
        <v>-1.822189769625318</v>
      </c>
      <c r="C89" s="11">
        <v>285.8416014019153</v>
      </c>
      <c r="D89" s="4">
        <v>-4.311162026359666</v>
      </c>
      <c r="E89" s="4">
        <f t="shared" si="32"/>
        <v>4.680437327221972</v>
      </c>
      <c r="F89" s="143">
        <f t="shared" si="33"/>
        <v>0.303698294937553</v>
      </c>
      <c r="G89" s="58">
        <f t="shared" si="59"/>
        <v>47.64026690031921</v>
      </c>
      <c r="H89" s="60">
        <f t="shared" si="60"/>
        <v>0.7185270043932777</v>
      </c>
      <c r="I89" s="60">
        <f t="shared" si="61"/>
        <v>0.7800728878703286</v>
      </c>
      <c r="J89" s="41">
        <f t="shared" si="34"/>
        <v>4.680437327221972</v>
      </c>
      <c r="K89" s="18">
        <f t="shared" si="35"/>
        <v>38.58258037578018</v>
      </c>
      <c r="L89" s="18">
        <f t="shared" si="36"/>
        <v>268.43790472143974</v>
      </c>
      <c r="M89" s="15">
        <f t="shared" si="37"/>
        <v>6.272118979713989</v>
      </c>
      <c r="N89" s="18">
        <f t="shared" si="38"/>
        <v>232.75801431956174</v>
      </c>
      <c r="O89" s="18">
        <f t="shared" si="39"/>
        <v>796.4864408917126</v>
      </c>
      <c r="P89" s="11">
        <f t="shared" si="40"/>
        <v>26.212979582836777</v>
      </c>
      <c r="Q89" s="83">
        <f t="shared" si="41"/>
        <v>1368.750038871045</v>
      </c>
      <c r="R89" s="113">
        <f t="shared" si="58"/>
        <v>1.5418503902164214E-05</v>
      </c>
      <c r="S89" s="62">
        <f t="shared" si="42"/>
        <v>0.02110407781542063</v>
      </c>
      <c r="T89" s="24"/>
      <c r="U89" s="54">
        <f t="shared" si="43"/>
        <v>5.597227396354572</v>
      </c>
      <c r="V89" s="55">
        <f t="shared" si="44"/>
        <v>5.084709082301903</v>
      </c>
      <c r="W89" s="55">
        <f t="shared" si="45"/>
        <v>4.680437327221972</v>
      </c>
      <c r="X89" s="55">
        <f t="shared" si="46"/>
        <v>4.414253718776261</v>
      </c>
      <c r="Y89" s="56">
        <f t="shared" si="47"/>
        <v>4.311808600886102</v>
      </c>
      <c r="Z89" s="103">
        <f t="shared" si="48"/>
        <v>813.3062482917079</v>
      </c>
      <c r="AA89" s="103">
        <f t="shared" si="49"/>
        <v>806.8836111831488</v>
      </c>
      <c r="AB89" s="103">
        <f t="shared" si="50"/>
        <v>795.7738467955612</v>
      </c>
      <c r="AC89" s="103">
        <f t="shared" si="51"/>
        <v>785.5206579487528</v>
      </c>
      <c r="AD89" s="103">
        <f t="shared" si="52"/>
        <v>780.9478402393925</v>
      </c>
      <c r="AE89" s="51">
        <f t="shared" si="53"/>
        <v>34.49171238633243</v>
      </c>
      <c r="AF89" s="52">
        <f t="shared" si="54"/>
        <v>28.76969466184478</v>
      </c>
      <c r="AG89" s="52">
        <f t="shared" si="55"/>
        <v>24.620817304734075</v>
      </c>
      <c r="AH89" s="52">
        <f t="shared" si="56"/>
        <v>22.064651993216582</v>
      </c>
      <c r="AI89" s="53">
        <f t="shared" si="57"/>
        <v>21.118021568056005</v>
      </c>
      <c r="AJ89" s="24"/>
      <c r="BY89"/>
    </row>
    <row r="90" spans="1:77" ht="16.5">
      <c r="A90" s="97">
        <v>48</v>
      </c>
      <c r="B90" s="4">
        <v>-1.758295828826924</v>
      </c>
      <c r="C90" s="11">
        <v>285.9329185673318</v>
      </c>
      <c r="D90" s="4">
        <v>-4.366431478680456</v>
      </c>
      <c r="E90" s="4">
        <f t="shared" si="32"/>
        <v>4.707157112279316</v>
      </c>
      <c r="F90" s="143">
        <f t="shared" si="33"/>
        <v>0.2930493048044873</v>
      </c>
      <c r="G90" s="58">
        <f t="shared" si="59"/>
        <v>47.65548642788863</v>
      </c>
      <c r="H90" s="60">
        <f t="shared" si="60"/>
        <v>0.727738579780076</v>
      </c>
      <c r="I90" s="60">
        <f t="shared" si="61"/>
        <v>0.7845261853798862</v>
      </c>
      <c r="J90" s="41">
        <f t="shared" si="34"/>
        <v>4.707157112279316</v>
      </c>
      <c r="K90" s="18">
        <f t="shared" si="35"/>
        <v>35.92427011402564</v>
      </c>
      <c r="L90" s="18">
        <f t="shared" si="36"/>
        <v>251.5747419902874</v>
      </c>
      <c r="M90" s="15">
        <f t="shared" si="37"/>
        <v>6.433967994772296</v>
      </c>
      <c r="N90" s="18">
        <f t="shared" si="38"/>
        <v>235.0330460695315</v>
      </c>
      <c r="O90" s="18">
        <f t="shared" si="39"/>
        <v>797.5671363741934</v>
      </c>
      <c r="P90" s="11">
        <f t="shared" si="40"/>
        <v>26.47891008916048</v>
      </c>
      <c r="Q90" s="83">
        <f t="shared" si="41"/>
        <v>1353.0120726319708</v>
      </c>
      <c r="R90" s="113">
        <f t="shared" si="58"/>
        <v>1.5418503902164214E-05</v>
      </c>
      <c r="S90" s="62">
        <f t="shared" si="42"/>
        <v>0.020861421921551333</v>
      </c>
      <c r="T90" s="24"/>
      <c r="U90" s="54">
        <f t="shared" si="43"/>
        <v>5.600034976781398</v>
      </c>
      <c r="V90" s="55">
        <f t="shared" si="44"/>
        <v>5.098520808406646</v>
      </c>
      <c r="W90" s="55">
        <f t="shared" si="45"/>
        <v>4.707157112279316</v>
      </c>
      <c r="X90" s="55">
        <f t="shared" si="46"/>
        <v>4.455068201380716</v>
      </c>
      <c r="Y90" s="56">
        <f t="shared" si="47"/>
        <v>4.366443430478762</v>
      </c>
      <c r="Z90" s="103">
        <f t="shared" si="48"/>
        <v>813.3179812901957</v>
      </c>
      <c r="AA90" s="103">
        <f t="shared" si="49"/>
        <v>807.16867512508</v>
      </c>
      <c r="AB90" s="103">
        <f t="shared" si="50"/>
        <v>796.6737576679768</v>
      </c>
      <c r="AC90" s="103">
        <f t="shared" si="51"/>
        <v>787.2451963938403</v>
      </c>
      <c r="AD90" s="103">
        <f t="shared" si="52"/>
        <v>783.4300713938744</v>
      </c>
      <c r="AE90" s="51">
        <f t="shared" si="53"/>
        <v>34.52448100595689</v>
      </c>
      <c r="AF90" s="52">
        <f t="shared" si="54"/>
        <v>28.917119600502033</v>
      </c>
      <c r="AG90" s="52">
        <f t="shared" si="55"/>
        <v>24.885107176612667</v>
      </c>
      <c r="AH90" s="52">
        <f t="shared" si="56"/>
        <v>22.447544986152696</v>
      </c>
      <c r="AI90" s="53">
        <f t="shared" si="57"/>
        <v>21.620297676578097</v>
      </c>
      <c r="AJ90" s="24"/>
      <c r="BY90"/>
    </row>
    <row r="91" spans="1:77" ht="16.5">
      <c r="A91" s="97">
        <v>49</v>
      </c>
      <c r="B91" s="4">
        <v>-1.6936315178150032</v>
      </c>
      <c r="C91" s="11">
        <v>284.0837497045378</v>
      </c>
      <c r="D91" s="4">
        <v>-4.421406773320223</v>
      </c>
      <c r="E91" s="4">
        <f t="shared" si="32"/>
        <v>4.734683260081744</v>
      </c>
      <c r="F91" s="143">
        <f t="shared" si="33"/>
        <v>0.28227191963583387</v>
      </c>
      <c r="G91" s="58">
        <f t="shared" si="59"/>
        <v>47.34729161742297</v>
      </c>
      <c r="H91" s="60">
        <f t="shared" si="60"/>
        <v>0.7369011288867039</v>
      </c>
      <c r="I91" s="60">
        <f t="shared" si="61"/>
        <v>0.7891138766802906</v>
      </c>
      <c r="J91" s="41">
        <f t="shared" si="34"/>
        <v>4.734683260081744</v>
      </c>
      <c r="K91" s="18">
        <f t="shared" si="35"/>
        <v>33.330506685107544</v>
      </c>
      <c r="L91" s="18">
        <f t="shared" si="36"/>
        <v>234.80363443393927</v>
      </c>
      <c r="M91" s="15">
        <f t="shared" si="37"/>
        <v>6.5970008813619</v>
      </c>
      <c r="N91" s="18">
        <f t="shared" si="38"/>
        <v>237.3847617345257</v>
      </c>
      <c r="O91" s="18">
        <f t="shared" si="39"/>
        <v>798.6211622908855</v>
      </c>
      <c r="P91" s="11">
        <f t="shared" si="40"/>
        <v>26.732661438720818</v>
      </c>
      <c r="Q91" s="83">
        <f t="shared" si="41"/>
        <v>1337.469727464541</v>
      </c>
      <c r="R91" s="113">
        <f t="shared" si="58"/>
        <v>1.5418503902164214E-05</v>
      </c>
      <c r="S91" s="62">
        <f t="shared" si="42"/>
        <v>0.02062178221193853</v>
      </c>
      <c r="T91" s="24"/>
      <c r="U91" s="54">
        <f t="shared" si="43"/>
        <v>5.596116751802143</v>
      </c>
      <c r="V91" s="55">
        <f t="shared" si="44"/>
        <v>5.1100663201994525</v>
      </c>
      <c r="W91" s="55">
        <f t="shared" si="45"/>
        <v>4.734683260081744</v>
      </c>
      <c r="X91" s="55">
        <f t="shared" si="46"/>
        <v>4.497762335782666</v>
      </c>
      <c r="Y91" s="56">
        <f t="shared" si="47"/>
        <v>4.421617256671738</v>
      </c>
      <c r="Z91" s="103">
        <f t="shared" si="48"/>
        <v>813.3015365275268</v>
      </c>
      <c r="AA91" s="103">
        <f t="shared" si="49"/>
        <v>807.4021911579838</v>
      </c>
      <c r="AB91" s="103">
        <f t="shared" si="50"/>
        <v>797.5762347170706</v>
      </c>
      <c r="AC91" s="103">
        <f t="shared" si="51"/>
        <v>788.9899658796852</v>
      </c>
      <c r="AD91" s="103">
        <f t="shared" si="52"/>
        <v>785.835883172161</v>
      </c>
      <c r="AE91" s="51">
        <f t="shared" si="53"/>
        <v>34.4787538014895</v>
      </c>
      <c r="AF91" s="52">
        <f t="shared" si="54"/>
        <v>29.040643214829558</v>
      </c>
      <c r="AG91" s="52">
        <f t="shared" si="55"/>
        <v>25.158841877708287</v>
      </c>
      <c r="AH91" s="52">
        <f t="shared" si="56"/>
        <v>22.85157905425892</v>
      </c>
      <c r="AI91" s="53">
        <f t="shared" si="57"/>
        <v>22.133489245317822</v>
      </c>
      <c r="AJ91" s="24"/>
      <c r="BY91"/>
    </row>
    <row r="92" spans="1:77" ht="16.5">
      <c r="A92" s="97">
        <v>50</v>
      </c>
      <c r="B92" s="4">
        <v>-1.6337877315324292</v>
      </c>
      <c r="C92" s="11">
        <v>282.3607771625718</v>
      </c>
      <c r="D92" s="4">
        <v>-4.4784057492794975</v>
      </c>
      <c r="E92" s="4">
        <f t="shared" si="32"/>
        <v>4.767114473860003</v>
      </c>
      <c r="F92" s="143">
        <f t="shared" si="33"/>
        <v>0.27229795525540484</v>
      </c>
      <c r="G92" s="58">
        <f t="shared" si="59"/>
        <v>47.060129527095306</v>
      </c>
      <c r="H92" s="60">
        <f t="shared" si="60"/>
        <v>0.7464009582132496</v>
      </c>
      <c r="I92" s="60">
        <f t="shared" si="61"/>
        <v>0.7945190789766673</v>
      </c>
      <c r="J92" s="41">
        <f t="shared" si="34"/>
        <v>4.767114473860003</v>
      </c>
      <c r="K92" s="18">
        <f t="shared" si="35"/>
        <v>31.016680937276814</v>
      </c>
      <c r="L92" s="18">
        <f t="shared" si="36"/>
        <v>219.83233925213528</v>
      </c>
      <c r="M92" s="15">
        <f t="shared" si="37"/>
        <v>6.768188956653578</v>
      </c>
      <c r="N92" s="18">
        <f t="shared" si="38"/>
        <v>240.16594505925607</v>
      </c>
      <c r="O92" s="18">
        <f t="shared" si="39"/>
        <v>799.7462549300076</v>
      </c>
      <c r="P92" s="11">
        <f t="shared" si="40"/>
        <v>27.03842172962509</v>
      </c>
      <c r="Q92" s="83">
        <f t="shared" si="41"/>
        <v>1324.5678308649544</v>
      </c>
      <c r="R92" s="113">
        <f t="shared" si="58"/>
        <v>1.5418503902164214E-05</v>
      </c>
      <c r="S92" s="62">
        <f t="shared" si="42"/>
        <v>0.020422854268872487</v>
      </c>
      <c r="T92" s="24"/>
      <c r="U92" s="54">
        <f t="shared" si="43"/>
        <v>5.5987418323663505</v>
      </c>
      <c r="V92" s="55">
        <f t="shared" si="44"/>
        <v>5.127442675496143</v>
      </c>
      <c r="W92" s="55">
        <f t="shared" si="45"/>
        <v>4.767114473860003</v>
      </c>
      <c r="X92" s="55">
        <f t="shared" si="46"/>
        <v>4.5442321853805385</v>
      </c>
      <c r="Y92" s="56">
        <f t="shared" si="47"/>
        <v>4.479359958050658</v>
      </c>
      <c r="Z92" s="103">
        <f t="shared" si="48"/>
        <v>813.3126088355007</v>
      </c>
      <c r="AA92" s="103">
        <f t="shared" si="49"/>
        <v>807.7454459639135</v>
      </c>
      <c r="AB92" s="103">
        <f t="shared" si="50"/>
        <v>798.6075318563236</v>
      </c>
      <c r="AC92" s="103">
        <f t="shared" si="51"/>
        <v>790.8203513110858</v>
      </c>
      <c r="AD92" s="103">
        <f t="shared" si="52"/>
        <v>788.2453366832148</v>
      </c>
      <c r="AE92" s="51">
        <f t="shared" si="53"/>
        <v>34.509386169783</v>
      </c>
      <c r="AF92" s="52">
        <f t="shared" si="54"/>
        <v>29.227044510994624</v>
      </c>
      <c r="AG92" s="52">
        <f t="shared" si="55"/>
        <v>25.483268119893708</v>
      </c>
      <c r="AH92" s="52">
        <f t="shared" si="56"/>
        <v>23.295420662352484</v>
      </c>
      <c r="AI92" s="53">
        <f t="shared" si="57"/>
        <v>22.676989185101625</v>
      </c>
      <c r="AJ92" s="24"/>
      <c r="BY92"/>
    </row>
    <row r="93" spans="1:77" ht="16.5">
      <c r="A93" s="97">
        <v>51</v>
      </c>
      <c r="B93" s="4">
        <v>-1.5752328133843463</v>
      </c>
      <c r="C93" s="11">
        <v>279.8918807171123</v>
      </c>
      <c r="D93" s="4">
        <v>-4.534937911501244</v>
      </c>
      <c r="E93" s="4">
        <f t="shared" si="32"/>
        <v>4.800731223213191</v>
      </c>
      <c r="F93" s="143">
        <f t="shared" si="33"/>
        <v>0.2625388022307244</v>
      </c>
      <c r="G93" s="58">
        <f t="shared" si="59"/>
        <v>46.64864678618538</v>
      </c>
      <c r="H93" s="60">
        <f t="shared" si="60"/>
        <v>0.7558229852502073</v>
      </c>
      <c r="I93" s="60">
        <f t="shared" si="61"/>
        <v>0.8001218705355317</v>
      </c>
      <c r="J93" s="41">
        <f t="shared" si="34"/>
        <v>4.800731223213191</v>
      </c>
      <c r="K93" s="18">
        <f t="shared" si="35"/>
        <v>28.83324759822287</v>
      </c>
      <c r="L93" s="18">
        <f t="shared" si="36"/>
        <v>205.57053878947218</v>
      </c>
      <c r="M93" s="15">
        <f t="shared" si="37"/>
        <v>6.94014091421363</v>
      </c>
      <c r="N93" s="18">
        <f t="shared" si="38"/>
        <v>243.06060584962864</v>
      </c>
      <c r="O93" s="18">
        <f t="shared" si="39"/>
        <v>800.8407087427687</v>
      </c>
      <c r="P93" s="11">
        <f t="shared" si="40"/>
        <v>27.35009632536694</v>
      </c>
      <c r="Q93" s="83">
        <f t="shared" si="41"/>
        <v>1312.5953382196728</v>
      </c>
      <c r="R93" s="113">
        <f t="shared" si="58"/>
        <v>1.5418503902164214E-05</v>
      </c>
      <c r="S93" s="62">
        <f t="shared" si="42"/>
        <v>0.020238256344302583</v>
      </c>
      <c r="T93" s="24"/>
      <c r="U93" s="54">
        <f t="shared" si="43"/>
        <v>5.600531595466838</v>
      </c>
      <c r="V93" s="55">
        <f t="shared" si="44"/>
        <v>5.145335868444909</v>
      </c>
      <c r="W93" s="55">
        <f t="shared" si="45"/>
        <v>4.800731223213191</v>
      </c>
      <c r="X93" s="55">
        <f t="shared" si="46"/>
        <v>4.591685026992511</v>
      </c>
      <c r="Y93" s="56">
        <f t="shared" si="47"/>
        <v>4.536974159924795</v>
      </c>
      <c r="Z93" s="103">
        <f t="shared" si="48"/>
        <v>813.3200301607831</v>
      </c>
      <c r="AA93" s="103">
        <f t="shared" si="49"/>
        <v>808.0886241160613</v>
      </c>
      <c r="AB93" s="103">
        <f t="shared" si="50"/>
        <v>799.640022877307</v>
      </c>
      <c r="AC93" s="103">
        <f t="shared" si="51"/>
        <v>792.6156857368104</v>
      </c>
      <c r="AD93" s="103">
        <f t="shared" si="52"/>
        <v>790.5391808228816</v>
      </c>
      <c r="AE93" s="51">
        <f t="shared" si="53"/>
        <v>34.530278895466445</v>
      </c>
      <c r="AF93" s="52">
        <f t="shared" si="54"/>
        <v>29.41961092511965</v>
      </c>
      <c r="AG93" s="52">
        <f t="shared" si="55"/>
        <v>25.821738190265688</v>
      </c>
      <c r="AH93" s="52">
        <f t="shared" si="56"/>
        <v>23.75303559972968</v>
      </c>
      <c r="AI93" s="53">
        <f t="shared" si="57"/>
        <v>23.225818016253214</v>
      </c>
      <c r="AJ93" s="24"/>
      <c r="BY93"/>
    </row>
    <row r="94" spans="1:77" ht="16.5">
      <c r="A94" s="97">
        <v>52</v>
      </c>
      <c r="B94" s="4">
        <v>-1.5187302671408105</v>
      </c>
      <c r="C94" s="11">
        <v>276.7421270857516</v>
      </c>
      <c r="D94" s="4">
        <v>-4.593918042400978</v>
      </c>
      <c r="E94" s="4">
        <f t="shared" si="32"/>
        <v>4.838452707697662</v>
      </c>
      <c r="F94" s="143">
        <f t="shared" si="33"/>
        <v>0.2531217111901351</v>
      </c>
      <c r="G94" s="58">
        <f t="shared" si="59"/>
        <v>46.12368784762526</v>
      </c>
      <c r="H94" s="60">
        <f t="shared" si="60"/>
        <v>0.7656530070668297</v>
      </c>
      <c r="I94" s="60">
        <f t="shared" si="61"/>
        <v>0.806408784616277</v>
      </c>
      <c r="J94" s="41">
        <f t="shared" si="34"/>
        <v>4.838452707697662</v>
      </c>
      <c r="K94" s="18">
        <f t="shared" si="35"/>
        <v>26.801886140812844</v>
      </c>
      <c r="L94" s="18">
        <f t="shared" si="36"/>
        <v>192.169397712464</v>
      </c>
      <c r="M94" s="15">
        <f t="shared" si="37"/>
        <v>7.1218378838102145</v>
      </c>
      <c r="N94" s="18">
        <f t="shared" si="38"/>
        <v>246.32294315060278</v>
      </c>
      <c r="O94" s="18">
        <f t="shared" si="39"/>
        <v>801.9733926976417</v>
      </c>
      <c r="P94" s="11">
        <f t="shared" si="40"/>
        <v>27.69849081201975</v>
      </c>
      <c r="Q94" s="83">
        <f t="shared" si="41"/>
        <v>1302.0879483973513</v>
      </c>
      <c r="R94" s="113">
        <f t="shared" si="58"/>
        <v>1.5418503902164214E-05</v>
      </c>
      <c r="S94" s="62">
        <f t="shared" si="42"/>
        <v>0.020076248113325555</v>
      </c>
      <c r="T94" s="24"/>
      <c r="U94" s="54">
        <f t="shared" si="43"/>
        <v>5.604656079585454</v>
      </c>
      <c r="V94" s="55">
        <f t="shared" si="44"/>
        <v>5.166795300695202</v>
      </c>
      <c r="W94" s="55">
        <f t="shared" si="45"/>
        <v>4.838452707697662</v>
      </c>
      <c r="X94" s="55">
        <f t="shared" si="46"/>
        <v>4.642921768289514</v>
      </c>
      <c r="Y94" s="56">
        <f t="shared" si="47"/>
        <v>4.597180386364603</v>
      </c>
      <c r="Z94" s="103">
        <f t="shared" si="48"/>
        <v>813.3367382788558</v>
      </c>
      <c r="AA94" s="103">
        <f t="shared" si="49"/>
        <v>808.4864409051495</v>
      </c>
      <c r="AB94" s="103">
        <f t="shared" si="50"/>
        <v>800.754382415504</v>
      </c>
      <c r="AC94" s="103">
        <f t="shared" si="51"/>
        <v>794.4706152266939</v>
      </c>
      <c r="AD94" s="103">
        <f t="shared" si="52"/>
        <v>792.8187866620046</v>
      </c>
      <c r="AE94" s="51">
        <f t="shared" si="53"/>
        <v>34.57844988812071</v>
      </c>
      <c r="AF94" s="52">
        <f t="shared" si="54"/>
        <v>29.651387967340604</v>
      </c>
      <c r="AG94" s="52">
        <f t="shared" si="55"/>
        <v>26.20418409822084</v>
      </c>
      <c r="AH94" s="52">
        <f t="shared" si="56"/>
        <v>24.252115358491707</v>
      </c>
      <c r="AI94" s="53">
        <f t="shared" si="57"/>
        <v>23.806316747924875</v>
      </c>
      <c r="AJ94" s="24"/>
      <c r="BY94"/>
    </row>
    <row r="95" spans="1:77" ht="16.5">
      <c r="A95" s="97">
        <v>53</v>
      </c>
      <c r="B95" s="4">
        <v>-1.4645137627007347</v>
      </c>
      <c r="C95" s="11">
        <v>272.98323406389613</v>
      </c>
      <c r="D95" s="4">
        <v>-4.654270873718812</v>
      </c>
      <c r="E95" s="4">
        <f t="shared" si="32"/>
        <v>4.879245630944105</v>
      </c>
      <c r="F95" s="143">
        <f t="shared" si="33"/>
        <v>0.24408562711678913</v>
      </c>
      <c r="G95" s="58">
        <f t="shared" si="59"/>
        <v>45.49720567731602</v>
      </c>
      <c r="H95" s="60">
        <f t="shared" si="60"/>
        <v>0.7757118122864688</v>
      </c>
      <c r="I95" s="60">
        <f t="shared" si="61"/>
        <v>0.8132076051573508</v>
      </c>
      <c r="J95" s="41">
        <f t="shared" si="34"/>
        <v>4.879245630944105</v>
      </c>
      <c r="K95" s="18">
        <f t="shared" si="35"/>
        <v>24.922463929576914</v>
      </c>
      <c r="L95" s="18">
        <f t="shared" si="36"/>
        <v>179.64301546368625</v>
      </c>
      <c r="M95" s="15">
        <f t="shared" si="37"/>
        <v>7.310194092059033</v>
      </c>
      <c r="N95" s="18">
        <f t="shared" si="38"/>
        <v>249.8677364579301</v>
      </c>
      <c r="O95" s="18">
        <f t="shared" si="39"/>
        <v>803.1075456826061</v>
      </c>
      <c r="P95" s="11">
        <f t="shared" si="40"/>
        <v>28.07495689951448</v>
      </c>
      <c r="Q95" s="83">
        <f t="shared" si="41"/>
        <v>1292.925912525373</v>
      </c>
      <c r="R95" s="113">
        <f t="shared" si="58"/>
        <v>1.5418503902164214E-05</v>
      </c>
      <c r="S95" s="62">
        <f t="shared" si="42"/>
        <v>0.01993498322748169</v>
      </c>
      <c r="T95" s="24"/>
      <c r="U95" s="54">
        <f t="shared" si="43"/>
        <v>5.610756073938423</v>
      </c>
      <c r="V95" s="55">
        <f t="shared" si="44"/>
        <v>5.1910977092508945</v>
      </c>
      <c r="W95" s="55">
        <f t="shared" si="45"/>
        <v>4.879245630944105</v>
      </c>
      <c r="X95" s="55">
        <f t="shared" si="46"/>
        <v>4.696723455934856</v>
      </c>
      <c r="Y95" s="56">
        <f t="shared" si="47"/>
        <v>4.658756841724456</v>
      </c>
      <c r="Z95" s="103">
        <f t="shared" si="48"/>
        <v>813.3604412110527</v>
      </c>
      <c r="AA95" s="103">
        <f t="shared" si="49"/>
        <v>808.918849164764</v>
      </c>
      <c r="AB95" s="103">
        <f t="shared" si="50"/>
        <v>801.9069192012479</v>
      </c>
      <c r="AC95" s="103">
        <f t="shared" si="51"/>
        <v>796.3251561692674</v>
      </c>
      <c r="AD95" s="103">
        <f t="shared" si="52"/>
        <v>795.0263626666984</v>
      </c>
      <c r="AE95" s="51">
        <f t="shared" si="53"/>
        <v>34.64975476963893</v>
      </c>
      <c r="AF95" s="52">
        <f t="shared" si="54"/>
        <v>29.91496524675679</v>
      </c>
      <c r="AG95" s="52">
        <f t="shared" si="55"/>
        <v>26.620921206517444</v>
      </c>
      <c r="AH95" s="52">
        <f t="shared" si="56"/>
        <v>24.781738965690764</v>
      </c>
      <c r="AI95" s="53">
        <f t="shared" si="57"/>
        <v>24.407404308968456</v>
      </c>
      <c r="AJ95" s="24"/>
      <c r="BY95"/>
    </row>
    <row r="96" spans="1:77" ht="16.5">
      <c r="A96" s="97">
        <v>54</v>
      </c>
      <c r="B96" s="4">
        <v>-1.4138085455450984</v>
      </c>
      <c r="C96" s="11">
        <v>268.73551451884225</v>
      </c>
      <c r="D96" s="4">
        <v>-4.719002848084695</v>
      </c>
      <c r="E96" s="4">
        <f t="shared" si="32"/>
        <v>4.926240197522631</v>
      </c>
      <c r="F96" s="143">
        <f t="shared" si="33"/>
        <v>0.2356347575908497</v>
      </c>
      <c r="G96" s="58">
        <f t="shared" si="59"/>
        <v>44.789252419807035</v>
      </c>
      <c r="H96" s="60">
        <f t="shared" si="60"/>
        <v>0.7865004746807824</v>
      </c>
      <c r="I96" s="60">
        <f t="shared" si="61"/>
        <v>0.8210400329204385</v>
      </c>
      <c r="J96" s="41">
        <f t="shared" si="34"/>
        <v>4.926240197522631</v>
      </c>
      <c r="K96" s="18">
        <f t="shared" si="35"/>
        <v>23.22657997097614</v>
      </c>
      <c r="L96" s="18">
        <f t="shared" si="36"/>
        <v>168.2145369958075</v>
      </c>
      <c r="M96" s="15">
        <f t="shared" si="37"/>
        <v>7.514949674316965</v>
      </c>
      <c r="N96" s="18">
        <f t="shared" si="38"/>
        <v>253.97294770518798</v>
      </c>
      <c r="O96" s="18">
        <f t="shared" si="39"/>
        <v>804.3022135717067</v>
      </c>
      <c r="P96" s="11">
        <f t="shared" si="40"/>
        <v>28.514105652207956</v>
      </c>
      <c r="Q96" s="83">
        <f t="shared" si="41"/>
        <v>1285.7453335702032</v>
      </c>
      <c r="R96" s="113">
        <f t="shared" si="58"/>
        <v>1.5418503902164214E-05</v>
      </c>
      <c r="S96" s="62">
        <f t="shared" si="42"/>
        <v>0.01982426944284161</v>
      </c>
      <c r="T96" s="24"/>
      <c r="U96" s="54">
        <f t="shared" si="43"/>
        <v>5.622517973640735</v>
      </c>
      <c r="V96" s="55">
        <f t="shared" si="44"/>
        <v>5.221633966365287</v>
      </c>
      <c r="W96" s="55">
        <f t="shared" si="45"/>
        <v>4.926240197522631</v>
      </c>
      <c r="X96" s="55">
        <f t="shared" si="46"/>
        <v>4.756033218857653</v>
      </c>
      <c r="Y96" s="56">
        <f t="shared" si="47"/>
        <v>4.7245623886523855</v>
      </c>
      <c r="Z96" s="103">
        <f t="shared" si="48"/>
        <v>813.4027500706796</v>
      </c>
      <c r="AA96" s="103">
        <f t="shared" si="49"/>
        <v>809.4349174687868</v>
      </c>
      <c r="AB96" s="103">
        <f t="shared" si="50"/>
        <v>803.1670456282519</v>
      </c>
      <c r="AC96" s="103">
        <f t="shared" si="51"/>
        <v>798.259044650655</v>
      </c>
      <c r="AD96" s="103">
        <f t="shared" si="52"/>
        <v>797.2473100401604</v>
      </c>
      <c r="AE96" s="51">
        <f t="shared" si="53"/>
        <v>34.7874502451325</v>
      </c>
      <c r="AF96" s="52">
        <f t="shared" si="54"/>
        <v>30.247800547310362</v>
      </c>
      <c r="AG96" s="52">
        <f t="shared" si="55"/>
        <v>27.105072400228774</v>
      </c>
      <c r="AH96" s="52">
        <f t="shared" si="56"/>
        <v>25.372183835498273</v>
      </c>
      <c r="AI96" s="53">
        <f t="shared" si="57"/>
        <v>25.058021232869866</v>
      </c>
      <c r="AJ96" s="24"/>
      <c r="BY96"/>
    </row>
    <row r="97" spans="1:77" ht="16.5">
      <c r="A97" s="97">
        <v>55</v>
      </c>
      <c r="B97" s="4">
        <v>-1.360725856349891</v>
      </c>
      <c r="C97" s="11">
        <v>264.45892699307853</v>
      </c>
      <c r="D97" s="4">
        <v>-4.7850106089258855</v>
      </c>
      <c r="E97" s="4">
        <f t="shared" si="32"/>
        <v>4.9747262621849275</v>
      </c>
      <c r="F97" s="143">
        <f t="shared" si="33"/>
        <v>0.2267876427249818</v>
      </c>
      <c r="G97" s="58">
        <f t="shared" si="59"/>
        <v>44.07648783217976</v>
      </c>
      <c r="H97" s="60">
        <f t="shared" si="60"/>
        <v>0.7975017681543143</v>
      </c>
      <c r="I97" s="60">
        <f t="shared" si="61"/>
        <v>0.829121043697488</v>
      </c>
      <c r="J97" s="41">
        <f t="shared" si="34"/>
        <v>4.9747262621849275</v>
      </c>
      <c r="K97" s="18">
        <f t="shared" si="35"/>
        <v>21.515197450580196</v>
      </c>
      <c r="L97" s="18">
        <f t="shared" si="36"/>
        <v>156.69363434576695</v>
      </c>
      <c r="M97" s="15">
        <f t="shared" si="37"/>
        <v>7.7266529806631095</v>
      </c>
      <c r="N97" s="18">
        <f t="shared" si="38"/>
        <v>258.2323988572516</v>
      </c>
      <c r="O97" s="18">
        <f t="shared" si="39"/>
        <v>805.454343158985</v>
      </c>
      <c r="P97" s="11">
        <f t="shared" si="40"/>
        <v>28.973556552392505</v>
      </c>
      <c r="Q97" s="83">
        <f t="shared" si="41"/>
        <v>1278.5957833456393</v>
      </c>
      <c r="R97" s="113">
        <f t="shared" si="58"/>
        <v>1.5418503902164214E-05</v>
      </c>
      <c r="S97" s="62">
        <f t="shared" si="42"/>
        <v>0.019714034074805452</v>
      </c>
      <c r="T97" s="24"/>
      <c r="U97" s="54">
        <f t="shared" si="43"/>
        <v>5.6357753241807975</v>
      </c>
      <c r="V97" s="55">
        <f t="shared" si="44"/>
        <v>5.253705838748124</v>
      </c>
      <c r="W97" s="55">
        <f t="shared" si="45"/>
        <v>4.9747262621849275</v>
      </c>
      <c r="X97" s="55">
        <f t="shared" si="46"/>
        <v>4.816782384058266</v>
      </c>
      <c r="Y97" s="56">
        <f t="shared" si="47"/>
        <v>4.79185752033603</v>
      </c>
      <c r="Z97" s="103">
        <f t="shared" si="48"/>
        <v>813.4450795185434</v>
      </c>
      <c r="AA97" s="103">
        <f t="shared" si="49"/>
        <v>809.9442723749979</v>
      </c>
      <c r="AB97" s="103">
        <f t="shared" si="50"/>
        <v>804.3913625163614</v>
      </c>
      <c r="AC97" s="103">
        <f t="shared" si="51"/>
        <v>800.119913692522</v>
      </c>
      <c r="AD97" s="103">
        <f t="shared" si="52"/>
        <v>799.3710876925005</v>
      </c>
      <c r="AE97" s="51">
        <f t="shared" si="53"/>
        <v>34.942979134252425</v>
      </c>
      <c r="AF97" s="52">
        <f t="shared" si="54"/>
        <v>30.599348944488078</v>
      </c>
      <c r="AG97" s="52">
        <f t="shared" si="55"/>
        <v>27.60914380886843</v>
      </c>
      <c r="AH97" s="52">
        <f t="shared" si="56"/>
        <v>25.98413351734995</v>
      </c>
      <c r="AI97" s="53">
        <f t="shared" si="57"/>
        <v>25.732177357003675</v>
      </c>
      <c r="AJ97" s="24"/>
      <c r="BY97"/>
    </row>
    <row r="98" spans="1:77" ht="16.5">
      <c r="A98" s="97">
        <v>56</v>
      </c>
      <c r="B98" s="4">
        <v>-1.313185356620517</v>
      </c>
      <c r="C98" s="11">
        <v>258.2160205655852</v>
      </c>
      <c r="D98" s="4">
        <v>-4.858146156936076</v>
      </c>
      <c r="E98" s="4">
        <f t="shared" si="32"/>
        <v>5.032498371882034</v>
      </c>
      <c r="F98" s="143">
        <f t="shared" si="33"/>
        <v>0.21886422610341952</v>
      </c>
      <c r="G98" s="58">
        <f t="shared" si="59"/>
        <v>43.03600342759753</v>
      </c>
      <c r="H98" s="60">
        <f t="shared" si="60"/>
        <v>0.8096910261560126</v>
      </c>
      <c r="I98" s="60">
        <f t="shared" si="61"/>
        <v>0.8387497286470056</v>
      </c>
      <c r="J98" s="41">
        <f t="shared" si="34"/>
        <v>5.032498371882034</v>
      </c>
      <c r="K98" s="18">
        <f t="shared" si="35"/>
        <v>20.038080824334678</v>
      </c>
      <c r="L98" s="18">
        <f t="shared" si="36"/>
        <v>146.37784585842914</v>
      </c>
      <c r="M98" s="15">
        <f t="shared" si="37"/>
        <v>7.964651000999821</v>
      </c>
      <c r="N98" s="18">
        <f t="shared" si="38"/>
        <v>263.3390980022287</v>
      </c>
      <c r="O98" s="18">
        <f t="shared" si="39"/>
        <v>806.679333076981</v>
      </c>
      <c r="P98" s="11">
        <f t="shared" si="40"/>
        <v>29.51625134237664</v>
      </c>
      <c r="Q98" s="83">
        <f t="shared" si="41"/>
        <v>1273.91526010535</v>
      </c>
      <c r="R98" s="113">
        <f t="shared" si="58"/>
        <v>1.5418503902164214E-05</v>
      </c>
      <c r="S98" s="62">
        <f t="shared" si="42"/>
        <v>0.01964186740896088</v>
      </c>
      <c r="T98" s="24"/>
      <c r="U98" s="54">
        <f t="shared" si="43"/>
        <v>5.653687030163309</v>
      </c>
      <c r="V98" s="55">
        <f t="shared" si="44"/>
        <v>5.293589585847478</v>
      </c>
      <c r="W98" s="55">
        <f t="shared" si="45"/>
        <v>5.032498371882034</v>
      </c>
      <c r="X98" s="55">
        <f t="shared" si="46"/>
        <v>4.886309907675134</v>
      </c>
      <c r="Y98" s="56">
        <f t="shared" si="47"/>
        <v>4.865392549007678</v>
      </c>
      <c r="Z98" s="103">
        <f t="shared" si="48"/>
        <v>813.4932521482698</v>
      </c>
      <c r="AA98" s="103">
        <f t="shared" si="49"/>
        <v>810.5310369889721</v>
      </c>
      <c r="AB98" s="103">
        <f t="shared" si="50"/>
        <v>805.7497673050865</v>
      </c>
      <c r="AC98" s="103">
        <f t="shared" si="51"/>
        <v>802.1009649362453</v>
      </c>
      <c r="AD98" s="103">
        <f t="shared" si="52"/>
        <v>801.5216440063313</v>
      </c>
      <c r="AE98" s="51">
        <f t="shared" si="53"/>
        <v>35.1536599277414</v>
      </c>
      <c r="AF98" s="52">
        <f t="shared" si="54"/>
        <v>31.039348702920616</v>
      </c>
      <c r="AG98" s="52">
        <f t="shared" si="55"/>
        <v>28.215794090644465</v>
      </c>
      <c r="AH98" s="52">
        <f t="shared" si="56"/>
        <v>26.693421862026234</v>
      </c>
      <c r="AI98" s="53">
        <f t="shared" si="57"/>
        <v>26.4790321285505</v>
      </c>
      <c r="AJ98" s="24"/>
      <c r="BY98"/>
    </row>
    <row r="99" spans="1:77" ht="16.5">
      <c r="A99" s="97">
        <v>57</v>
      </c>
      <c r="B99" s="4">
        <v>-1.2635106335394646</v>
      </c>
      <c r="C99" s="11">
        <v>252.0404953984403</v>
      </c>
      <c r="D99" s="4">
        <v>-4.933300770021987</v>
      </c>
      <c r="E99" s="4">
        <f t="shared" si="32"/>
        <v>5.092535282996754</v>
      </c>
      <c r="F99" s="143">
        <f t="shared" si="33"/>
        <v>0.21058510558991075</v>
      </c>
      <c r="G99" s="58">
        <f t="shared" si="59"/>
        <v>42.00674923307339</v>
      </c>
      <c r="H99" s="60">
        <f t="shared" si="60"/>
        <v>0.8222167950036644</v>
      </c>
      <c r="I99" s="60">
        <f t="shared" si="61"/>
        <v>0.848755880499459</v>
      </c>
      <c r="J99" s="41">
        <f t="shared" si="34"/>
        <v>5.092535282996754</v>
      </c>
      <c r="K99" s="18">
        <f t="shared" si="35"/>
        <v>18.550766714970674</v>
      </c>
      <c r="L99" s="18">
        <f t="shared" si="36"/>
        <v>136.02945624298687</v>
      </c>
      <c r="M99" s="15">
        <f t="shared" si="37"/>
        <v>8.212980387258483</v>
      </c>
      <c r="N99" s="18">
        <f t="shared" si="38"/>
        <v>268.68191503411083</v>
      </c>
      <c r="O99" s="18">
        <f t="shared" si="39"/>
        <v>807.8414881218863</v>
      </c>
      <c r="P99" s="11">
        <f t="shared" si="40"/>
        <v>30.091861938873176</v>
      </c>
      <c r="Q99" s="83">
        <f t="shared" si="41"/>
        <v>1269.4084684400864</v>
      </c>
      <c r="R99" s="113">
        <f t="shared" si="58"/>
        <v>1.5418503902164214E-05</v>
      </c>
      <c r="S99" s="62">
        <f t="shared" si="42"/>
        <v>0.01957237942408377</v>
      </c>
      <c r="T99" s="24"/>
      <c r="U99" s="54">
        <f t="shared" si="43"/>
        <v>5.674683602990425</v>
      </c>
      <c r="V99" s="55">
        <f t="shared" si="44"/>
        <v>5.336141024658787</v>
      </c>
      <c r="W99" s="55">
        <f t="shared" si="45"/>
        <v>5.092535282996754</v>
      </c>
      <c r="X99" s="55">
        <f t="shared" si="46"/>
        <v>4.957880365096491</v>
      </c>
      <c r="Y99" s="56">
        <f t="shared" si="47"/>
        <v>4.94109171673366</v>
      </c>
      <c r="Z99" s="103">
        <f t="shared" si="48"/>
        <v>813.5365292369587</v>
      </c>
      <c r="AA99" s="103">
        <f t="shared" si="49"/>
        <v>811.1000637119005</v>
      </c>
      <c r="AB99" s="103">
        <f t="shared" si="50"/>
        <v>807.04590236334</v>
      </c>
      <c r="AC99" s="103">
        <f t="shared" si="51"/>
        <v>803.974710310941</v>
      </c>
      <c r="AD99" s="103">
        <f t="shared" si="52"/>
        <v>803.5502349862908</v>
      </c>
      <c r="AE99" s="51">
        <f t="shared" si="53"/>
        <v>35.40142918337883</v>
      </c>
      <c r="AF99" s="52">
        <f t="shared" si="54"/>
        <v>31.51222942313072</v>
      </c>
      <c r="AG99" s="52">
        <f t="shared" si="55"/>
        <v>28.853184636110516</v>
      </c>
      <c r="AH99" s="52">
        <f t="shared" si="56"/>
        <v>27.43348593001016</v>
      </c>
      <c r="AI99" s="53">
        <f t="shared" si="57"/>
        <v>27.25898052173564</v>
      </c>
      <c r="AJ99" s="24"/>
      <c r="BY99"/>
    </row>
    <row r="100" spans="1:77" ht="16.5">
      <c r="A100" s="97">
        <v>58</v>
      </c>
      <c r="B100" s="4">
        <v>-1.214001599416605</v>
      </c>
      <c r="C100" s="11">
        <v>244.77978010504086</v>
      </c>
      <c r="D100" s="4">
        <v>-5.013497119819048</v>
      </c>
      <c r="E100" s="4">
        <f t="shared" si="32"/>
        <v>5.1583866909936065</v>
      </c>
      <c r="F100" s="143">
        <f t="shared" si="33"/>
        <v>0.20233359990276747</v>
      </c>
      <c r="G100" s="58">
        <f t="shared" si="59"/>
        <v>40.796630017506814</v>
      </c>
      <c r="H100" s="60">
        <f t="shared" si="60"/>
        <v>0.8355828533031748</v>
      </c>
      <c r="I100" s="60">
        <f t="shared" si="61"/>
        <v>0.8597311151656011</v>
      </c>
      <c r="J100" s="41">
        <f t="shared" si="34"/>
        <v>5.1583866909936065</v>
      </c>
      <c r="K100" s="18">
        <f t="shared" si="35"/>
        <v>17.125473155221197</v>
      </c>
      <c r="L100" s="18">
        <f t="shared" si="36"/>
        <v>125.94381760129406</v>
      </c>
      <c r="M100" s="15">
        <f t="shared" si="37"/>
        <v>8.482173220037959</v>
      </c>
      <c r="N100" s="18">
        <f t="shared" si="38"/>
        <v>274.58384122796514</v>
      </c>
      <c r="O100" s="18">
        <f t="shared" si="39"/>
        <v>808.9751579655334</v>
      </c>
      <c r="P100" s="11">
        <f t="shared" si="40"/>
        <v>30.728417571056678</v>
      </c>
      <c r="Q100" s="83">
        <f t="shared" si="41"/>
        <v>1265.8388807411086</v>
      </c>
      <c r="R100" s="113">
        <f t="shared" si="58"/>
        <v>1.5418503902164214E-05</v>
      </c>
      <c r="S100" s="62">
        <f t="shared" si="42"/>
        <v>0.019517341722217963</v>
      </c>
      <c r="T100" s="24"/>
      <c r="U100" s="54">
        <f t="shared" si="43"/>
        <v>5.699288953341561</v>
      </c>
      <c r="V100" s="55">
        <f t="shared" si="44"/>
        <v>5.383823602085504</v>
      </c>
      <c r="W100" s="55">
        <f t="shared" si="45"/>
        <v>5.1583866909936065</v>
      </c>
      <c r="X100" s="55">
        <f t="shared" si="46"/>
        <v>5.035085361741373</v>
      </c>
      <c r="Y100" s="56">
        <f t="shared" si="47"/>
        <v>5.021449055499797</v>
      </c>
      <c r="Z100" s="103">
        <f t="shared" si="48"/>
        <v>813.5691310392938</v>
      </c>
      <c r="AA100" s="103">
        <f t="shared" si="49"/>
        <v>811.6678661456565</v>
      </c>
      <c r="AB100" s="103">
        <f t="shared" si="50"/>
        <v>808.3323489774796</v>
      </c>
      <c r="AC100" s="103">
        <f t="shared" si="51"/>
        <v>805.808044115792</v>
      </c>
      <c r="AD100" s="103">
        <f t="shared" si="52"/>
        <v>805.498399549446</v>
      </c>
      <c r="AE100" s="51">
        <f t="shared" si="53"/>
        <v>35.69288753047203</v>
      </c>
      <c r="AF100" s="52">
        <f t="shared" si="54"/>
        <v>32.04636607703109</v>
      </c>
      <c r="AG100" s="52">
        <f t="shared" si="55"/>
        <v>29.560461077697997</v>
      </c>
      <c r="AH100" s="52">
        <f t="shared" si="56"/>
        <v>28.24311303093682</v>
      </c>
      <c r="AI100" s="53">
        <f t="shared" si="57"/>
        <v>28.099260139145468</v>
      </c>
      <c r="AJ100" s="24"/>
      <c r="BY100"/>
    </row>
    <row r="101" spans="1:77" ht="16.5">
      <c r="A101" s="97">
        <v>59</v>
      </c>
      <c r="B101" s="4">
        <v>-1.1681423880828756</v>
      </c>
      <c r="C101" s="11">
        <v>236.70694480643547</v>
      </c>
      <c r="D101" s="4">
        <v>-5.100489232949414</v>
      </c>
      <c r="E101" s="4">
        <f t="shared" si="32"/>
        <v>5.232546899385505</v>
      </c>
      <c r="F101" s="143">
        <f t="shared" si="33"/>
        <v>0.19469039801381258</v>
      </c>
      <c r="G101" s="58">
        <f t="shared" si="59"/>
        <v>39.45115746773924</v>
      </c>
      <c r="H101" s="60">
        <f t="shared" si="60"/>
        <v>0.8500815388249024</v>
      </c>
      <c r="I101" s="60">
        <f t="shared" si="61"/>
        <v>0.8720911498975842</v>
      </c>
      <c r="J101" s="41">
        <f t="shared" si="34"/>
        <v>5.232546899385505</v>
      </c>
      <c r="K101" s="18">
        <f t="shared" si="35"/>
        <v>15.856072693854683</v>
      </c>
      <c r="L101" s="18">
        <f t="shared" si="36"/>
        <v>116.76763729083235</v>
      </c>
      <c r="M101" s="15">
        <f t="shared" si="37"/>
        <v>8.779085282244292</v>
      </c>
      <c r="N101" s="18">
        <f t="shared" si="38"/>
        <v>281.2820366600069</v>
      </c>
      <c r="O101" s="18">
        <f t="shared" si="39"/>
        <v>810.0791209442424</v>
      </c>
      <c r="P101" s="11">
        <f t="shared" si="40"/>
        <v>31.458906420835966</v>
      </c>
      <c r="Q101" s="83">
        <f t="shared" si="41"/>
        <v>1264.2228592920167</v>
      </c>
      <c r="R101" s="113">
        <f t="shared" si="58"/>
        <v>1.5418503902164214E-05</v>
      </c>
      <c r="S101" s="62">
        <f t="shared" si="42"/>
        <v>0.01949242508919916</v>
      </c>
      <c r="T101" s="24"/>
      <c r="U101" s="54">
        <f t="shared" si="43"/>
        <v>5.731897446037702</v>
      </c>
      <c r="V101" s="55">
        <f t="shared" si="44"/>
        <v>5.439995426674311</v>
      </c>
      <c r="W101" s="55">
        <f t="shared" si="45"/>
        <v>5.232546899385505</v>
      </c>
      <c r="X101" s="55">
        <f t="shared" si="46"/>
        <v>5.119828001797313</v>
      </c>
      <c r="Y101" s="56">
        <f t="shared" si="47"/>
        <v>5.108113681526128</v>
      </c>
      <c r="Z101" s="103">
        <f t="shared" si="48"/>
        <v>813.5822305104512</v>
      </c>
      <c r="AA101" s="103">
        <f t="shared" si="49"/>
        <v>812.2421461491107</v>
      </c>
      <c r="AB101" s="103">
        <f t="shared" si="50"/>
        <v>809.6119884413274</v>
      </c>
      <c r="AC101" s="103">
        <f t="shared" si="51"/>
        <v>807.5962364873867</v>
      </c>
      <c r="AD101" s="103">
        <f t="shared" si="52"/>
        <v>807.3630031329358</v>
      </c>
      <c r="AE101" s="51">
        <f t="shared" si="53"/>
        <v>36.080981085412624</v>
      </c>
      <c r="AF101" s="52">
        <f t="shared" si="54"/>
        <v>32.681337701551875</v>
      </c>
      <c r="AG101" s="52">
        <f t="shared" si="55"/>
        <v>30.36719297329729</v>
      </c>
      <c r="AH101" s="52">
        <f t="shared" si="56"/>
        <v>29.145286530631132</v>
      </c>
      <c r="AI101" s="53">
        <f t="shared" si="57"/>
        <v>29.0197338132869</v>
      </c>
      <c r="AJ101" s="24"/>
      <c r="BY101"/>
    </row>
    <row r="102" spans="1:77" ht="16.5">
      <c r="A102" s="97">
        <v>60</v>
      </c>
      <c r="B102" s="4">
        <v>-1.123591823217641</v>
      </c>
      <c r="C102" s="11">
        <v>226.13410614406084</v>
      </c>
      <c r="D102" s="4">
        <v>-5.195821795597068</v>
      </c>
      <c r="E102" s="41">
        <f t="shared" si="32"/>
        <v>5.315921624403719</v>
      </c>
      <c r="F102" s="143">
        <f t="shared" si="33"/>
        <v>0.18726530386960683</v>
      </c>
      <c r="G102" s="58">
        <f t="shared" si="59"/>
        <v>37.689017690676806</v>
      </c>
      <c r="H102" s="60">
        <f t="shared" si="60"/>
        <v>0.865970299266178</v>
      </c>
      <c r="I102" s="60">
        <f t="shared" si="61"/>
        <v>0.8859869374006198</v>
      </c>
      <c r="J102" s="41">
        <f t="shared" si="34"/>
        <v>5.315921624403719</v>
      </c>
      <c r="K102" s="18">
        <f t="shared" si="35"/>
        <v>14.66969895585475</v>
      </c>
      <c r="L102" s="18">
        <f t="shared" si="36"/>
        <v>107.82947960344922</v>
      </c>
      <c r="M102" s="15">
        <f t="shared" si="37"/>
        <v>9.110329662020874</v>
      </c>
      <c r="N102" s="18">
        <f t="shared" si="38"/>
        <v>288.87693556863775</v>
      </c>
      <c r="O102" s="18">
        <f t="shared" si="39"/>
        <v>811.1156994332811</v>
      </c>
      <c r="P102" s="11">
        <f t="shared" si="40"/>
        <v>32.282926166763865</v>
      </c>
      <c r="Q102" s="83">
        <f t="shared" si="41"/>
        <v>1263.8850693900076</v>
      </c>
      <c r="R102" s="113">
        <f t="shared" si="58"/>
        <v>1.5418503902164214E-05</v>
      </c>
      <c r="S102" s="62">
        <f t="shared" si="42"/>
        <v>0.01948721687427692</v>
      </c>
      <c r="T102" s="24"/>
      <c r="U102" s="54">
        <f t="shared" si="43"/>
        <v>5.768624414460612</v>
      </c>
      <c r="V102" s="55">
        <f t="shared" si="44"/>
        <v>5.5036536161349074</v>
      </c>
      <c r="W102" s="55">
        <f t="shared" si="45"/>
        <v>5.315921624403719</v>
      </c>
      <c r="X102" s="55">
        <f t="shared" si="46"/>
        <v>5.213778515274288</v>
      </c>
      <c r="Y102" s="56">
        <f t="shared" si="47"/>
        <v>5.202268177919403</v>
      </c>
      <c r="Z102" s="103">
        <f t="shared" si="48"/>
        <v>813.555909679435</v>
      </c>
      <c r="AA102" s="103">
        <f t="shared" si="49"/>
        <v>812.7693680832036</v>
      </c>
      <c r="AB102" s="103">
        <f t="shared" si="50"/>
        <v>810.8370087850138</v>
      </c>
      <c r="AC102" s="103">
        <f t="shared" si="51"/>
        <v>809.3050581217387</v>
      </c>
      <c r="AD102" s="103">
        <f t="shared" si="52"/>
        <v>809.1111524970139</v>
      </c>
      <c r="AE102" s="51">
        <f t="shared" si="53"/>
        <v>36.52059630523</v>
      </c>
      <c r="AF102" s="52">
        <f t="shared" si="54"/>
        <v>33.408440326312494</v>
      </c>
      <c r="AG102" s="52">
        <f t="shared" si="55"/>
        <v>31.28708388527051</v>
      </c>
      <c r="AH102" s="52">
        <f t="shared" si="56"/>
        <v>30.162003399865377</v>
      </c>
      <c r="AI102" s="53">
        <f t="shared" si="57"/>
        <v>30.036506917140958</v>
      </c>
      <c r="AJ102" s="24"/>
      <c r="BY102"/>
    </row>
    <row r="103" spans="1:77" ht="16.5">
      <c r="A103" s="97">
        <v>61</v>
      </c>
      <c r="B103" s="4">
        <v>-1.0747167872199679</v>
      </c>
      <c r="C103" s="11">
        <v>213.52757841296298</v>
      </c>
      <c r="D103" s="4">
        <v>-5.283228433964834</v>
      </c>
      <c r="E103" s="41">
        <f t="shared" si="32"/>
        <v>5.391430131067908</v>
      </c>
      <c r="F103" s="143">
        <f t="shared" si="33"/>
        <v>0.17911946453666133</v>
      </c>
      <c r="G103" s="58">
        <f t="shared" si="59"/>
        <v>35.58792973549383</v>
      </c>
      <c r="H103" s="60">
        <f t="shared" si="60"/>
        <v>0.8805380723274724</v>
      </c>
      <c r="I103" s="60">
        <f t="shared" si="61"/>
        <v>0.8985716885113182</v>
      </c>
      <c r="J103" s="41">
        <f t="shared" si="34"/>
        <v>5.391430131067909</v>
      </c>
      <c r="K103" s="18">
        <f t="shared" si="35"/>
        <v>13.421224063697137</v>
      </c>
      <c r="L103" s="18">
        <f t="shared" si="36"/>
        <v>98.31059128736827</v>
      </c>
      <c r="M103" s="15">
        <f t="shared" si="37"/>
        <v>9.41942463185029</v>
      </c>
      <c r="N103" s="18">
        <f t="shared" si="38"/>
        <v>295.8133663298844</v>
      </c>
      <c r="O103" s="18">
        <f t="shared" si="39"/>
        <v>811.8915573587686</v>
      </c>
      <c r="P103" s="11">
        <f t="shared" si="40"/>
        <v>33.01950720604909</v>
      </c>
      <c r="Q103" s="83">
        <f t="shared" si="41"/>
        <v>1261.875670877618</v>
      </c>
      <c r="R103" s="113">
        <f t="shared" si="58"/>
        <v>1.5418503902164214E-05</v>
      </c>
      <c r="S103" s="62">
        <f t="shared" si="42"/>
        <v>0.019456234955472638</v>
      </c>
      <c r="T103" s="24"/>
      <c r="U103" s="54">
        <f t="shared" si="43"/>
        <v>5.794615112331006</v>
      </c>
      <c r="V103" s="55">
        <f t="shared" si="44"/>
        <v>5.558462898756088</v>
      </c>
      <c r="W103" s="55">
        <f t="shared" si="45"/>
        <v>5.391430131067909</v>
      </c>
      <c r="X103" s="55">
        <f t="shared" si="46"/>
        <v>5.300055800090393</v>
      </c>
      <c r="Y103" s="56">
        <f t="shared" si="47"/>
        <v>5.288263200191781</v>
      </c>
      <c r="Z103" s="103">
        <f t="shared" si="48"/>
        <v>813.5110015692611</v>
      </c>
      <c r="AA103" s="103">
        <f t="shared" si="49"/>
        <v>813.1181993300697</v>
      </c>
      <c r="AB103" s="103">
        <f t="shared" si="50"/>
        <v>811.7516217727949</v>
      </c>
      <c r="AC103" s="103">
        <f t="shared" si="51"/>
        <v>810.6212971178339</v>
      </c>
      <c r="AD103" s="103">
        <f t="shared" si="52"/>
        <v>810.4556670038838</v>
      </c>
      <c r="AE103" s="51">
        <f t="shared" si="53"/>
        <v>36.833303927521904</v>
      </c>
      <c r="AF103" s="52">
        <f t="shared" si="54"/>
        <v>34.040858696223914</v>
      </c>
      <c r="AG103" s="52">
        <f t="shared" si="55"/>
        <v>32.131987580020684</v>
      </c>
      <c r="AH103" s="52">
        <f t="shared" si="56"/>
        <v>31.110979192028765</v>
      </c>
      <c r="AI103" s="53">
        <f t="shared" si="57"/>
        <v>30.980406634450183</v>
      </c>
      <c r="AJ103" s="24"/>
      <c r="BY103"/>
    </row>
    <row r="104" spans="1:78" ht="16.5">
      <c r="A104" s="99">
        <v>62</v>
      </c>
      <c r="B104" s="60">
        <v>-1.0272637876497157</v>
      </c>
      <c r="C104" s="58">
        <v>199.61099392532753</v>
      </c>
      <c r="D104" s="60">
        <v>-5.306160216562837</v>
      </c>
      <c r="E104" s="41">
        <f t="shared" si="32"/>
        <v>5.4046838143642235</v>
      </c>
      <c r="F104" s="143">
        <f t="shared" si="33"/>
        <v>0.17121063127495262</v>
      </c>
      <c r="G104" s="58">
        <f t="shared" si="59"/>
        <v>33.26849898755459</v>
      </c>
      <c r="H104" s="60">
        <f t="shared" si="60"/>
        <v>0.8843600360938062</v>
      </c>
      <c r="I104" s="60">
        <f t="shared" si="61"/>
        <v>0.9007806357273707</v>
      </c>
      <c r="J104" s="41">
        <f t="shared" si="34"/>
        <v>5.4046838143642235</v>
      </c>
      <c r="K104" s="18">
        <f t="shared" si="35"/>
        <v>12.262189386707615</v>
      </c>
      <c r="L104" s="18">
        <f t="shared" si="36"/>
        <v>89.30015564341909</v>
      </c>
      <c r="M104" s="15">
        <f t="shared" si="37"/>
        <v>9.501371866285602</v>
      </c>
      <c r="N104" s="18">
        <f t="shared" si="38"/>
        <v>297.0365299565149</v>
      </c>
      <c r="O104" s="18">
        <f t="shared" si="39"/>
        <v>812.0443839378274</v>
      </c>
      <c r="P104" s="11">
        <f t="shared" si="40"/>
        <v>33.057152021146365</v>
      </c>
      <c r="Q104" s="83">
        <f t="shared" si="41"/>
        <v>1253.201782811901</v>
      </c>
      <c r="R104" s="113">
        <f t="shared" si="58"/>
        <v>7.721255256369162E-06</v>
      </c>
      <c r="S104" s="62">
        <f t="shared" si="42"/>
        <v>0.009676290852827596</v>
      </c>
      <c r="T104" s="24"/>
      <c r="U104" s="54">
        <f t="shared" si="43"/>
        <v>5.762557331400596</v>
      </c>
      <c r="V104" s="55">
        <f t="shared" si="44"/>
        <v>5.553064789380801</v>
      </c>
      <c r="W104" s="55">
        <f t="shared" si="45"/>
        <v>5.4046838143642235</v>
      </c>
      <c r="X104" s="55">
        <f t="shared" si="46"/>
        <v>5.322527851711826</v>
      </c>
      <c r="Y104" s="56">
        <f t="shared" si="47"/>
        <v>5.309671868585977</v>
      </c>
      <c r="Z104" s="103">
        <f t="shared" si="48"/>
        <v>813.5632572881126</v>
      </c>
      <c r="AA104" s="103">
        <f t="shared" si="49"/>
        <v>813.0881581499924</v>
      </c>
      <c r="AB104" s="103">
        <f t="shared" si="50"/>
        <v>811.8930749278553</v>
      </c>
      <c r="AC104" s="103">
        <f t="shared" si="51"/>
        <v>810.9244161266313</v>
      </c>
      <c r="AD104" s="103">
        <f t="shared" si="52"/>
        <v>810.7530131965459</v>
      </c>
      <c r="AE104" s="51">
        <f t="shared" si="53"/>
        <v>36.44779141135334</v>
      </c>
      <c r="AF104" s="52">
        <f t="shared" si="54"/>
        <v>33.97831006691685</v>
      </c>
      <c r="AG104" s="52">
        <f t="shared" si="55"/>
        <v>32.28144723308436</v>
      </c>
      <c r="AH104" s="52">
        <f t="shared" si="56"/>
        <v>31.360556575495817</v>
      </c>
      <c r="AI104" s="53">
        <f t="shared" si="57"/>
        <v>31.217654818881467</v>
      </c>
      <c r="AJ104" s="24"/>
      <c r="BY104"/>
      <c r="BZ104"/>
    </row>
    <row r="105" spans="1:78" s="100" customFormat="1" ht="16.5">
      <c r="A105" s="114">
        <v>62.0015569999999</v>
      </c>
      <c r="B105" s="106">
        <v>-1.0271905463227444</v>
      </c>
      <c r="C105" s="37">
        <v>199.58976147796437</v>
      </c>
      <c r="D105" s="36">
        <v>-5.306179189558554</v>
      </c>
      <c r="E105" s="42">
        <f t="shared" si="32"/>
        <v>5.404688521104532</v>
      </c>
      <c r="F105" s="144">
        <f t="shared" si="33"/>
        <v>0.17119842438712407</v>
      </c>
      <c r="G105" s="37">
        <f t="shared" si="59"/>
        <v>33.26496024632739</v>
      </c>
      <c r="H105" s="105">
        <f t="shared" si="60"/>
        <v>0.884363198259759</v>
      </c>
      <c r="I105" s="105">
        <f t="shared" si="61"/>
        <v>0.9007814201840888</v>
      </c>
      <c r="J105" s="42">
        <f t="shared" si="34"/>
        <v>5.404688521104532</v>
      </c>
      <c r="K105" s="112">
        <f t="shared" si="35"/>
        <v>12.260440922453444</v>
      </c>
      <c r="L105" s="112">
        <f t="shared" si="36"/>
        <v>89.28661962643338</v>
      </c>
      <c r="M105" s="106">
        <f t="shared" si="37"/>
        <v>9.501439813653436</v>
      </c>
      <c r="N105" s="18">
        <f t="shared" si="38"/>
        <v>297.0369646326842</v>
      </c>
      <c r="O105" s="112">
        <f t="shared" si="39"/>
        <v>812.044475666971</v>
      </c>
      <c r="P105" s="37">
        <f t="shared" si="40"/>
        <v>33.05704041103303</v>
      </c>
      <c r="Q105" s="84">
        <f t="shared" si="41"/>
        <v>1253.1869810732287</v>
      </c>
      <c r="R105" s="107">
        <f>K$32*(A105-A104)/2</f>
        <v>1.2003305287054497E-08</v>
      </c>
      <c r="S105" s="115">
        <f t="shared" si="42"/>
        <v>1.5042385915584151E-05</v>
      </c>
      <c r="T105" s="116"/>
      <c r="U105" s="117">
        <f t="shared" si="43"/>
        <v>5.762495608941722</v>
      </c>
      <c r="V105" s="118">
        <f t="shared" si="44"/>
        <v>5.5530421857089065</v>
      </c>
      <c r="W105" s="118">
        <f t="shared" si="45"/>
        <v>5.404688521104532</v>
      </c>
      <c r="X105" s="118">
        <f t="shared" si="46"/>
        <v>5.322546112976536</v>
      </c>
      <c r="Y105" s="119">
        <f t="shared" si="47"/>
        <v>5.309688772430109</v>
      </c>
      <c r="Z105" s="120">
        <f t="shared" si="48"/>
        <v>813.5633259386971</v>
      </c>
      <c r="AA105" s="120">
        <f t="shared" si="49"/>
        <v>813.0880303760007</v>
      </c>
      <c r="AB105" s="120">
        <f t="shared" si="50"/>
        <v>811.8931241498507</v>
      </c>
      <c r="AC105" s="120">
        <f t="shared" si="51"/>
        <v>810.9246557781023</v>
      </c>
      <c r="AD105" s="120">
        <f t="shared" si="52"/>
        <v>810.7532420922038</v>
      </c>
      <c r="AE105" s="121">
        <f t="shared" si="53"/>
        <v>36.44705111504178</v>
      </c>
      <c r="AF105" s="122">
        <f t="shared" si="54"/>
        <v>33.97804827562929</v>
      </c>
      <c r="AG105" s="122">
        <f t="shared" si="55"/>
        <v>32.281500371628695</v>
      </c>
      <c r="AH105" s="122">
        <f t="shared" si="56"/>
        <v>31.3607597913987</v>
      </c>
      <c r="AI105" s="123">
        <f t="shared" si="57"/>
        <v>31.217842501466663</v>
      </c>
      <c r="AJ105" s="24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</row>
    <row r="106" spans="1:36" ht="30" customHeight="1">
      <c r="A106" s="97">
        <v>67.221915</v>
      </c>
      <c r="B106" s="15">
        <v>-0.8205349218612223</v>
      </c>
      <c r="C106" s="11">
        <v>175.24467176047682</v>
      </c>
      <c r="D106" s="2">
        <v>-4.740800441392237</v>
      </c>
      <c r="E106" s="41">
        <f aca="true" t="shared" si="62" ref="E106:E137">SQRT(B106^2+D106^2)</f>
        <v>4.811285315079394</v>
      </c>
      <c r="F106" s="143">
        <f aca="true" t="shared" si="63" ref="F106:F132">-B106*$E$28*(1-$E$32)/$E$29/$E$33</f>
        <v>0.13675582031020375</v>
      </c>
      <c r="G106" s="58">
        <f t="shared" si="59"/>
        <v>29.2074452934128</v>
      </c>
      <c r="H106" s="60">
        <f t="shared" si="60"/>
        <v>0.790133406898706</v>
      </c>
      <c r="I106" s="60">
        <f t="shared" si="61"/>
        <v>0.8018808858465657</v>
      </c>
      <c r="J106" s="41">
        <f aca="true" t="shared" si="64" ref="J106:J137">E106*E$28/E$29</f>
        <v>4.811285315079394</v>
      </c>
      <c r="K106" s="18">
        <f aca="true" t="shared" si="65" ref="K106:K137">E$35*E$13/120*F106^2/E$7*E$6*E$9*(E$9-1)*E$4/E$5</f>
        <v>7.823447996850816</v>
      </c>
      <c r="L106" s="18">
        <f aca="true" t="shared" si="66" ref="L106:L137">E$36*E$13/6*F106^2/E$8*E$6*E$4/E$5*(1+(G106*E$4/F106)^2/15)</f>
        <v>58.49405401464771</v>
      </c>
      <c r="M106" s="15">
        <f aca="true" t="shared" si="67" ref="M106:M137">E$37*E$13/8*H106^2/E$8*E$6*E$5/E$4</f>
        <v>7.584534773193213</v>
      </c>
      <c r="N106" s="18">
        <f aca="true" t="shared" si="68" ref="N106:N137">E$13*E$14*(E$11/E$10)^2*J106*(1-E$32)/E$33^2*(E$19/2/PI())^2/E$18*LN((E$17+E$18*J106)/(E$17+E$18*E$32*J106))</f>
        <v>243.9718629865845</v>
      </c>
      <c r="O106" s="18">
        <f aca="true" t="shared" si="69" ref="O106:O137">(Z106+AA106+AB106+AC106+AD106)/5</f>
        <v>801.3133204887038</v>
      </c>
      <c r="P106" s="11">
        <f aca="true" t="shared" si="70" ref="P106:P137">(AE106+AF106+AG106+AH106+AI106)/5</f>
        <v>26.530717175924252</v>
      </c>
      <c r="Q106" s="83">
        <f aca="true" t="shared" si="71" ref="Q106:Q137">SUM(K106:P106)</f>
        <v>1145.7179374359043</v>
      </c>
      <c r="R106" s="113">
        <f>K$32*(A107-A106)/2</f>
        <v>5.998453304357755E-06</v>
      </c>
      <c r="S106" s="62">
        <f>Q106*R106</f>
        <v>0.006872535547674352</v>
      </c>
      <c r="T106" s="24"/>
      <c r="U106" s="54">
        <f aca="true" t="shared" si="72" ref="U106:U137">SQRT(($B106-$C106*0.8*$E$4)^2+$D106^2)*$E$28/$E$29</f>
        <v>5.104362359808892</v>
      </c>
      <c r="V106" s="55">
        <f aca="true" t="shared" si="73" ref="V106:V137">SQRT(($B106-$C106*0.4*$E$4)^2+$D106^2)*$E$28/$E$29</f>
        <v>4.930976495778536</v>
      </c>
      <c r="W106" s="55">
        <f aca="true" t="shared" si="74" ref="W106:W137">SQRT(($B106)^2+$D106^2)*$E$28/$E$29</f>
        <v>4.811285315079394</v>
      </c>
      <c r="X106" s="55">
        <f aca="true" t="shared" si="75" ref="X106:X137">SQRT(($B106+$C106*0.4*$E$4)^2+$D106^2)*$E$28/$E$29</f>
        <v>4.749350128572178</v>
      </c>
      <c r="Y106" s="56">
        <f aca="true" t="shared" si="76" ref="Y106:Y137">SQRT(($B106+$C106*0.8*$E$4)^2+$D106^2)*$E$28/$E$29</f>
        <v>4.747431935681668</v>
      </c>
      <c r="Z106" s="103">
        <f aca="true" t="shared" si="77" ref="Z106:Z137">$E$38*$E$13*$E$14*$E$16/$E$33*2/3*$E$20/PI()*($E$21*$E$22*LN((U106+$E$22)/($E$32*U106+$E$22))+$E$23*U106*(1-$E$32)+$E$24*U106^2/2*(1-$E$32^2))</f>
        <v>807.2873679448633</v>
      </c>
      <c r="AA106" s="103">
        <f aca="true" t="shared" si="78" ref="AA106:AA137">$E$38*$E$13*$E$14*$E$16/$E$33*2/3*$E$20/PI()*($E$21*$E$22*LN((V106+$E$22)/($E$32*V106+$E$22))+$E$23*V106*(1-$E$32)+$E$24*V106^2/2*(1-$E$32^2))</f>
        <v>803.2900328915646</v>
      </c>
      <c r="AB106" s="103">
        <f aca="true" t="shared" si="79" ref="AB106:AB137">$E$38*$E$13*$E$14*$E$16/$E$33*2/3*$E$20/PI()*($E$21*$E$22*LN((W106+$E$22)/($E$32*W106+$E$22))+$E$23*W106*(1-$E$32)+$E$24*W106^2/2*(1-$E$32^2))</f>
        <v>799.9565174489827</v>
      </c>
      <c r="AC106" s="103">
        <f aca="true" t="shared" si="80" ref="AC106:AC137">$E$38*$E$13*$E$14*$E$16/$E$33*2/3*$E$20/PI()*($E$21*$E$22*LN((X106+$E$22)/($E$32*X106+$E$22))+$E$23*X106*(1-$E$32)+$E$24*X106^2/2*(1-$E$32^2))</f>
        <v>798.0469199819581</v>
      </c>
      <c r="AD106" s="103">
        <f aca="true" t="shared" si="81" ref="AD106:AD137">$E$38*$E$13*$E$14*$E$16/$E$33*2/3*$E$20/PI()*($E$21*$E$22*LN((Y106+$E$22)/($E$32*Y106+$E$22))+$E$23*Y106*(1-$E$32)+$E$24*Y106^2/2*(1-$E$32^2))</f>
        <v>797.9857641761505</v>
      </c>
      <c r="AE106" s="51">
        <f aca="true" t="shared" si="82" ref="AE106:AE137">1/9/PI()*$E$20/$E$33*$E$27^2*U106*(3*U106+4*$E$26)/($E$25*$E$26*$E$13*$E$14*$E$16*16*$E$4^2*$E$5^2)</f>
        <v>28.979584660476515</v>
      </c>
      <c r="AF106" s="52">
        <f aca="true" t="shared" si="83" ref="AF106:AF137">1/9/PI()*$E$20/$E$33*$E$27^2*V106*(3*V106+4*$E$26)/($E$25*$E$26*$E$13*$E$14*$E$16*16*$E$4^2*$E$5^2)</f>
        <v>27.154108110437328</v>
      </c>
      <c r="AG106" s="52">
        <f aca="true" t="shared" si="84" ref="AG106:AG137">1/9/PI()*$E$20/$E$33*$E$27^2*W106*(3*W106+4*$E$26)/($E$25*$E$26*$E$13*$E$14*$E$16*16*$E$4^2*$E$5^2)</f>
        <v>25.928460631698837</v>
      </c>
      <c r="AH106" s="52">
        <f aca="true" t="shared" si="85" ref="AH106:AH137">1/9/PI()*$E$20/$E$33*$E$27^2*X106*(3*X106+4*$E$26)/($E$25*$E$26*$E$13*$E$14*$E$16*16*$E$4^2*$E$5^2)</f>
        <v>25.305305844916983</v>
      </c>
      <c r="AI106" s="53">
        <f aca="true" t="shared" si="86" ref="AI106:AI137">1/9/PI()*$E$20/$E$33*$E$27^2*Y106*(3*Y106+4*$E$26)/($E$25*$E$26*$E$13*$E$14*$E$16*16*$E$4^2*$E$5^2)</f>
        <v>25.286126632091584</v>
      </c>
      <c r="AJ106" s="24"/>
    </row>
    <row r="107" spans="1:64" ht="16.5" customHeight="1">
      <c r="A107" s="97">
        <v>68</v>
      </c>
      <c r="B107" s="15">
        <v>-0.7980961312373012</v>
      </c>
      <c r="C107" s="11">
        <v>178.52233149271646</v>
      </c>
      <c r="D107" s="5">
        <v>-4.788429729859255</v>
      </c>
      <c r="E107" s="41">
        <f t="shared" si="62"/>
        <v>4.854484186038299</v>
      </c>
      <c r="F107" s="143">
        <f t="shared" si="63"/>
        <v>0.1330160218728835</v>
      </c>
      <c r="G107" s="58">
        <f t="shared" si="59"/>
        <v>29.753721915452743</v>
      </c>
      <c r="H107" s="60">
        <f t="shared" si="60"/>
        <v>0.7980716216432091</v>
      </c>
      <c r="I107" s="60">
        <f t="shared" si="61"/>
        <v>0.8090806976730499</v>
      </c>
      <c r="J107" s="41">
        <f t="shared" si="64"/>
        <v>4.854484186038299</v>
      </c>
      <c r="K107" s="18">
        <f t="shared" si="65"/>
        <v>7.401410172351402</v>
      </c>
      <c r="L107" s="18">
        <f t="shared" si="66"/>
        <v>56.14751263085846</v>
      </c>
      <c r="M107" s="15">
        <f t="shared" si="67"/>
        <v>7.737699058386946</v>
      </c>
      <c r="N107" s="18">
        <f t="shared" si="68"/>
        <v>247.71395616241963</v>
      </c>
      <c r="O107" s="18">
        <f t="shared" si="69"/>
        <v>802.5431352200314</v>
      </c>
      <c r="P107" s="11">
        <f t="shared" si="70"/>
        <v>26.9922891710016</v>
      </c>
      <c r="Q107" s="83">
        <f t="shared" si="71"/>
        <v>1148.5360024150496</v>
      </c>
      <c r="R107" s="113">
        <f aca="true" t="shared" si="87" ref="R107:R115">K$32*(A108-A106)/2</f>
        <v>1.3707705255439863E-05</v>
      </c>
      <c r="S107" s="62">
        <f>Q107*R107</f>
        <v>0.015743792996366666</v>
      </c>
      <c r="T107" s="24"/>
      <c r="U107" s="54">
        <f t="shared" si="72"/>
        <v>5.147747885172851</v>
      </c>
      <c r="V107" s="55">
        <f t="shared" si="73"/>
        <v>4.973415959116252</v>
      </c>
      <c r="W107" s="55">
        <f t="shared" si="74"/>
        <v>4.854484186038299</v>
      </c>
      <c r="X107" s="55">
        <f t="shared" si="75"/>
        <v>4.795076591631529</v>
      </c>
      <c r="Y107" s="56">
        <f t="shared" si="76"/>
        <v>4.797404998928316</v>
      </c>
      <c r="Z107" s="103">
        <f t="shared" si="77"/>
        <v>808.1340867264981</v>
      </c>
      <c r="AA107" s="103">
        <f t="shared" si="78"/>
        <v>804.3592875632903</v>
      </c>
      <c r="AB107" s="103">
        <f t="shared" si="79"/>
        <v>801.2138365327359</v>
      </c>
      <c r="AC107" s="103">
        <f t="shared" si="80"/>
        <v>799.4689470893676</v>
      </c>
      <c r="AD107" s="103">
        <f t="shared" si="81"/>
        <v>799.539518188265</v>
      </c>
      <c r="AE107" s="51">
        <f t="shared" si="82"/>
        <v>29.445617213879938</v>
      </c>
      <c r="AF107" s="52">
        <f t="shared" si="83"/>
        <v>27.5954608085145</v>
      </c>
      <c r="AG107" s="52">
        <f t="shared" si="84"/>
        <v>26.367569823188376</v>
      </c>
      <c r="AH107" s="52">
        <f t="shared" si="85"/>
        <v>25.7646490102333</v>
      </c>
      <c r="AI107" s="53">
        <f t="shared" si="86"/>
        <v>25.7881489991919</v>
      </c>
      <c r="AJ107" s="101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</row>
    <row r="108" spans="1:35" ht="16.5">
      <c r="A108" s="97">
        <v>69</v>
      </c>
      <c r="B108" s="15">
        <v>-0.7662941472363514</v>
      </c>
      <c r="C108" s="11">
        <v>180.69875563380634</v>
      </c>
      <c r="D108" s="5">
        <v>-4.879189941848699</v>
      </c>
      <c r="E108" s="41">
        <f t="shared" si="62"/>
        <v>4.938997996428648</v>
      </c>
      <c r="F108" s="143">
        <f t="shared" si="63"/>
        <v>0.12771569120605855</v>
      </c>
      <c r="G108" s="58">
        <f aca="true" t="shared" si="88" ref="G108:G139">C108*$E$28*(1-$E$32)/$E$29/$E$33</f>
        <v>30.11645927230106</v>
      </c>
      <c r="H108" s="60">
        <f aca="true" t="shared" si="89" ref="H108:H139">-D108*$E$28*(1-$E$32)/$E$29/$E$33</f>
        <v>0.8131983236414497</v>
      </c>
      <c r="I108" s="60">
        <f aca="true" t="shared" si="90" ref="I108:I139">E108*$E$28*(1-$E$32)/$E$29/$E$33</f>
        <v>0.823166332738108</v>
      </c>
      <c r="J108" s="41">
        <f t="shared" si="64"/>
        <v>4.938997996428648</v>
      </c>
      <c r="K108" s="18">
        <f t="shared" si="65"/>
        <v>6.82330961944444</v>
      </c>
      <c r="L108" s="18">
        <f t="shared" si="66"/>
        <v>52.70160289335292</v>
      </c>
      <c r="M108" s="15">
        <f t="shared" si="67"/>
        <v>8.033800591486761</v>
      </c>
      <c r="N108" s="18">
        <f t="shared" si="68"/>
        <v>255.09135732524726</v>
      </c>
      <c r="O108" s="18">
        <f t="shared" si="69"/>
        <v>804.6980846657449</v>
      </c>
      <c r="P108" s="11">
        <f t="shared" si="70"/>
        <v>27.87673773924621</v>
      </c>
      <c r="Q108" s="83">
        <f t="shared" si="71"/>
        <v>1155.2248928345225</v>
      </c>
      <c r="R108" s="113">
        <f t="shared" si="87"/>
        <v>1.5418503902164214E-05</v>
      </c>
      <c r="S108" s="62">
        <f>Q108*R108</f>
        <v>0.01781183951804632</v>
      </c>
      <c r="T108" s="24"/>
      <c r="U108" s="54">
        <f t="shared" si="72"/>
        <v>5.225628010120383</v>
      </c>
      <c r="V108" s="55">
        <f t="shared" si="73"/>
        <v>5.054240114320206</v>
      </c>
      <c r="W108" s="55">
        <f t="shared" si="74"/>
        <v>4.938997996428648</v>
      </c>
      <c r="X108" s="55">
        <f t="shared" si="75"/>
        <v>4.883877796047186</v>
      </c>
      <c r="Y108" s="56">
        <f t="shared" si="76"/>
        <v>4.890912643586379</v>
      </c>
      <c r="Z108" s="103">
        <f t="shared" si="77"/>
        <v>809.5001735054909</v>
      </c>
      <c r="AA108" s="103">
        <f t="shared" si="78"/>
        <v>806.2327400366715</v>
      </c>
      <c r="AB108" s="103">
        <f t="shared" si="79"/>
        <v>803.4966514356109</v>
      </c>
      <c r="AC108" s="103">
        <f t="shared" si="80"/>
        <v>802.0343429214803</v>
      </c>
      <c r="AD108" s="103">
        <f t="shared" si="81"/>
        <v>802.2265154294704</v>
      </c>
      <c r="AE108" s="51">
        <f t="shared" si="82"/>
        <v>30.29147000745093</v>
      </c>
      <c r="AF108" s="52">
        <f t="shared" si="83"/>
        <v>28.445799344357958</v>
      </c>
      <c r="AG108" s="52">
        <f t="shared" si="84"/>
        <v>27.237256762549663</v>
      </c>
      <c r="AH108" s="52">
        <f t="shared" si="85"/>
        <v>26.66845002290343</v>
      </c>
      <c r="AI108" s="53">
        <f t="shared" si="86"/>
        <v>26.74071255896906</v>
      </c>
    </row>
    <row r="109" spans="1:35" ht="16.5">
      <c r="A109" s="97">
        <v>70</v>
      </c>
      <c r="B109" s="15">
        <v>-0.731426453042527</v>
      </c>
      <c r="C109" s="11">
        <v>180.37025425008574</v>
      </c>
      <c r="D109" s="5">
        <v>-5.0152323516828385</v>
      </c>
      <c r="E109" s="41">
        <f t="shared" si="62"/>
        <v>5.068287698777226</v>
      </c>
      <c r="F109" s="143">
        <f t="shared" si="63"/>
        <v>0.12190440884042116</v>
      </c>
      <c r="G109" s="58">
        <f t="shared" si="88"/>
        <v>30.061709041680952</v>
      </c>
      <c r="H109" s="60">
        <f t="shared" si="89"/>
        <v>0.8358720586138065</v>
      </c>
      <c r="I109" s="60">
        <f t="shared" si="90"/>
        <v>0.844714616462871</v>
      </c>
      <c r="J109" s="41">
        <f t="shared" si="64"/>
        <v>5.068287698777226</v>
      </c>
      <c r="K109" s="18">
        <f t="shared" si="65"/>
        <v>6.216492124654304</v>
      </c>
      <c r="L109" s="18">
        <f t="shared" si="66"/>
        <v>48.81472327743482</v>
      </c>
      <c r="M109" s="15">
        <f t="shared" si="67"/>
        <v>8.488045801202551</v>
      </c>
      <c r="N109" s="18">
        <f t="shared" si="68"/>
        <v>266.5196850932605</v>
      </c>
      <c r="O109" s="18">
        <f t="shared" si="69"/>
        <v>807.4901489063658</v>
      </c>
      <c r="P109" s="11">
        <f t="shared" si="70"/>
        <v>29.231204462222177</v>
      </c>
      <c r="Q109" s="83">
        <f t="shared" si="71"/>
        <v>1166.76029966514</v>
      </c>
      <c r="R109" s="113">
        <f t="shared" si="87"/>
        <v>1.5418503902164214E-05</v>
      </c>
      <c r="S109" s="62">
        <f>Q109*R109</f>
        <v>0.01798969823327725</v>
      </c>
      <c r="T109" s="24"/>
      <c r="U109" s="54">
        <f t="shared" si="72"/>
        <v>5.340095307111578</v>
      </c>
      <c r="V109" s="55">
        <f t="shared" si="73"/>
        <v>5.176686762072804</v>
      </c>
      <c r="W109" s="55">
        <f t="shared" si="74"/>
        <v>5.068287698777226</v>
      </c>
      <c r="X109" s="55">
        <f t="shared" si="75"/>
        <v>5.018464006437159</v>
      </c>
      <c r="Y109" s="56">
        <f t="shared" si="76"/>
        <v>5.028956968557801</v>
      </c>
      <c r="Z109" s="103">
        <f t="shared" si="77"/>
        <v>811.1499571832921</v>
      </c>
      <c r="AA109" s="103">
        <f t="shared" si="78"/>
        <v>808.6647588226306</v>
      </c>
      <c r="AB109" s="103">
        <f t="shared" si="79"/>
        <v>806.5365860458483</v>
      </c>
      <c r="AC109" s="103">
        <f t="shared" si="80"/>
        <v>805.4298064299195</v>
      </c>
      <c r="AD109" s="103">
        <f t="shared" si="81"/>
        <v>805.6696360501383</v>
      </c>
      <c r="AE109" s="51">
        <f t="shared" si="82"/>
        <v>31.556354889276495</v>
      </c>
      <c r="AF109" s="52">
        <f t="shared" si="83"/>
        <v>29.758527820267727</v>
      </c>
      <c r="AG109" s="52">
        <f t="shared" si="84"/>
        <v>28.594902925373507</v>
      </c>
      <c r="AH109" s="52">
        <f t="shared" si="85"/>
        <v>28.067818901750616</v>
      </c>
      <c r="AI109" s="53">
        <f t="shared" si="86"/>
        <v>28.178417774442558</v>
      </c>
    </row>
    <row r="110" spans="1:35" ht="16.5">
      <c r="A110" s="97">
        <v>71</v>
      </c>
      <c r="B110" s="15">
        <v>-0.6969850538998426</v>
      </c>
      <c r="C110" s="11">
        <v>177.40660729651202</v>
      </c>
      <c r="D110" s="5">
        <v>-5.151499390229846</v>
      </c>
      <c r="E110" s="41">
        <f t="shared" si="62"/>
        <v>5.198435739037104</v>
      </c>
      <c r="F110" s="143">
        <f t="shared" si="63"/>
        <v>0.11616417564997376</v>
      </c>
      <c r="G110" s="58">
        <f t="shared" si="88"/>
        <v>29.567767882752005</v>
      </c>
      <c r="H110" s="60">
        <f t="shared" si="89"/>
        <v>0.8585832317049743</v>
      </c>
      <c r="I110" s="60">
        <f t="shared" si="90"/>
        <v>0.866405956506184</v>
      </c>
      <c r="J110" s="41">
        <f t="shared" si="64"/>
        <v>5.198435739037104</v>
      </c>
      <c r="K110" s="18">
        <f t="shared" si="65"/>
        <v>5.6448316211553875</v>
      </c>
      <c r="L110" s="18">
        <f t="shared" si="66"/>
        <v>44.880564248545234</v>
      </c>
      <c r="M110" s="15">
        <f t="shared" si="67"/>
        <v>8.95556320199145</v>
      </c>
      <c r="N110" s="18">
        <f t="shared" si="68"/>
        <v>278.1943484102255</v>
      </c>
      <c r="O110" s="18">
        <f t="shared" si="69"/>
        <v>809.7414370759304</v>
      </c>
      <c r="P110" s="11">
        <f t="shared" si="70"/>
        <v>30.60954434303853</v>
      </c>
      <c r="Q110" s="83">
        <f t="shared" si="71"/>
        <v>1178.0262889008866</v>
      </c>
      <c r="R110" s="113">
        <f t="shared" si="87"/>
        <v>1.5418503902164214E-05</v>
      </c>
      <c r="S110" s="62">
        <f>Q110*R110</f>
        <v>0.018163402932270346</v>
      </c>
      <c r="T110" s="24"/>
      <c r="U110" s="54">
        <f t="shared" si="72"/>
        <v>5.450868412659989</v>
      </c>
      <c r="V110" s="55">
        <f t="shared" si="73"/>
        <v>5.2984681540957155</v>
      </c>
      <c r="W110" s="55">
        <f t="shared" si="74"/>
        <v>5.198435739037104</v>
      </c>
      <c r="X110" s="55">
        <f t="shared" si="75"/>
        <v>5.153821350311802</v>
      </c>
      <c r="Y110" s="56">
        <f t="shared" si="76"/>
        <v>5.166060966932257</v>
      </c>
      <c r="Z110" s="103">
        <f t="shared" si="77"/>
        <v>812.3414927108716</v>
      </c>
      <c r="AA110" s="103">
        <f t="shared" si="78"/>
        <v>810.5992614193198</v>
      </c>
      <c r="AB110" s="103">
        <f t="shared" si="79"/>
        <v>809.0456335123838</v>
      </c>
      <c r="AC110" s="103">
        <f t="shared" si="80"/>
        <v>808.2477220749328</v>
      </c>
      <c r="AD110" s="103">
        <f t="shared" si="81"/>
        <v>808.4730756621445</v>
      </c>
      <c r="AE110" s="51">
        <f t="shared" si="82"/>
        <v>32.80496411708817</v>
      </c>
      <c r="AF110" s="52">
        <f t="shared" si="83"/>
        <v>31.093384177990952</v>
      </c>
      <c r="AG110" s="52">
        <f t="shared" si="84"/>
        <v>29.99477992398607</v>
      </c>
      <c r="AH110" s="52">
        <f t="shared" si="85"/>
        <v>29.511151824937276</v>
      </c>
      <c r="AI110" s="53">
        <f t="shared" si="86"/>
        <v>29.643441671190175</v>
      </c>
    </row>
    <row r="111" spans="1:76" ht="16.5">
      <c r="A111" s="97">
        <v>72</v>
      </c>
      <c r="B111" s="15">
        <v>-0.6620538618289764</v>
      </c>
      <c r="C111" s="11">
        <v>172.84557587970914</v>
      </c>
      <c r="D111" s="5">
        <v>-5.28792964372234</v>
      </c>
      <c r="E111" s="41">
        <f t="shared" si="62"/>
        <v>5.329213378437773</v>
      </c>
      <c r="F111" s="143">
        <f t="shared" si="63"/>
        <v>0.1103423103048294</v>
      </c>
      <c r="G111" s="58">
        <f t="shared" si="88"/>
        <v>28.807595979951525</v>
      </c>
      <c r="H111" s="60">
        <f t="shared" si="89"/>
        <v>0.8813216072870568</v>
      </c>
      <c r="I111" s="60">
        <f t="shared" si="90"/>
        <v>0.8882022297396288</v>
      </c>
      <c r="J111" s="41">
        <f t="shared" si="64"/>
        <v>5.329213378437773</v>
      </c>
      <c r="K111" s="18">
        <f t="shared" si="65"/>
        <v>5.093199736042115</v>
      </c>
      <c r="L111" s="18">
        <f t="shared" si="66"/>
        <v>40.91926898902547</v>
      </c>
      <c r="M111" s="15">
        <f t="shared" si="67"/>
        <v>9.436195586853108</v>
      </c>
      <c r="N111" s="18">
        <f t="shared" si="68"/>
        <v>290.0939720014068</v>
      </c>
      <c r="O111" s="18">
        <f t="shared" si="69"/>
        <v>811.4646641400743</v>
      </c>
      <c r="P111" s="11">
        <f t="shared" si="70"/>
        <v>32.01782703141525</v>
      </c>
      <c r="Q111" s="83">
        <f t="shared" si="71"/>
        <v>1189.0251274848172</v>
      </c>
      <c r="R111" s="113">
        <f t="shared" si="87"/>
        <v>1.5418503902164214E-05</v>
      </c>
      <c r="S111" s="62">
        <f>Q111*R111</f>
        <v>0.018332988567895957</v>
      </c>
      <c r="T111" s="24"/>
      <c r="U111" s="54">
        <f t="shared" si="72"/>
        <v>5.560246820470538</v>
      </c>
      <c r="V111" s="55">
        <f t="shared" si="73"/>
        <v>5.420264905229575</v>
      </c>
      <c r="W111" s="55">
        <f t="shared" si="74"/>
        <v>5.329213378437773</v>
      </c>
      <c r="X111" s="55">
        <f t="shared" si="75"/>
        <v>5.289619596409844</v>
      </c>
      <c r="Y111" s="56">
        <f t="shared" si="76"/>
        <v>5.302636360177084</v>
      </c>
      <c r="Z111" s="103">
        <f t="shared" si="77"/>
        <v>813.1279198852392</v>
      </c>
      <c r="AA111" s="103">
        <f t="shared" si="78"/>
        <v>812.0520838464854</v>
      </c>
      <c r="AB111" s="103">
        <f t="shared" si="79"/>
        <v>811.0114298325243</v>
      </c>
      <c r="AC111" s="103">
        <f t="shared" si="80"/>
        <v>810.4749479109607</v>
      </c>
      <c r="AD111" s="103">
        <f t="shared" si="81"/>
        <v>810.6569392251623</v>
      </c>
      <c r="AE111" s="51">
        <f t="shared" si="82"/>
        <v>34.061541844698816</v>
      </c>
      <c r="AF111" s="52">
        <f t="shared" si="83"/>
        <v>32.45759467601768</v>
      </c>
      <c r="AG111" s="52">
        <f t="shared" si="84"/>
        <v>31.43499863351158</v>
      </c>
      <c r="AH111" s="52">
        <f t="shared" si="85"/>
        <v>30.9954112899977</v>
      </c>
      <c r="AI111" s="53">
        <f t="shared" si="86"/>
        <v>31.139588712850482</v>
      </c>
      <c r="BX111" s="2"/>
    </row>
    <row r="112" spans="1:76" ht="16.5">
      <c r="A112" s="97">
        <v>73</v>
      </c>
      <c r="B112" s="15">
        <v>-0.6257465113066765</v>
      </c>
      <c r="C112" s="11">
        <v>165.73819309235546</v>
      </c>
      <c r="D112" s="5">
        <v>-5.430904459922626</v>
      </c>
      <c r="E112" s="41">
        <f t="shared" si="62"/>
        <v>5.466834728544476</v>
      </c>
      <c r="F112" s="143">
        <f t="shared" si="63"/>
        <v>0.10429108521777943</v>
      </c>
      <c r="G112" s="58">
        <f t="shared" si="88"/>
        <v>27.623032182059248</v>
      </c>
      <c r="H112" s="60">
        <f t="shared" si="89"/>
        <v>0.9051507433204377</v>
      </c>
      <c r="I112" s="60">
        <f t="shared" si="90"/>
        <v>0.9111391214240792</v>
      </c>
      <c r="J112" s="41">
        <f t="shared" si="64"/>
        <v>5.466834728544476</v>
      </c>
      <c r="K112" s="18">
        <f t="shared" si="65"/>
        <v>4.549890402148091</v>
      </c>
      <c r="L112" s="18">
        <f t="shared" si="66"/>
        <v>36.77845659529533</v>
      </c>
      <c r="M112" s="15">
        <f t="shared" si="67"/>
        <v>9.95336483610546</v>
      </c>
      <c r="N112" s="18">
        <f t="shared" si="68"/>
        <v>302.7946355762394</v>
      </c>
      <c r="O112" s="18">
        <f t="shared" si="69"/>
        <v>812.7050958098232</v>
      </c>
      <c r="P112" s="11">
        <f t="shared" si="70"/>
        <v>33.522126293084746</v>
      </c>
      <c r="Q112" s="83">
        <f t="shared" si="71"/>
        <v>1200.3035695126962</v>
      </c>
      <c r="R112" s="113">
        <f t="shared" si="87"/>
        <v>1.5418503902164214E-05</v>
      </c>
      <c r="S112" s="62">
        <f>Q112*R112</f>
        <v>0.01850688527031314</v>
      </c>
      <c r="T112" s="24"/>
      <c r="U112" s="54">
        <f t="shared" si="72"/>
        <v>5.672834901489549</v>
      </c>
      <c r="V112" s="55">
        <f t="shared" si="73"/>
        <v>5.54770190607042</v>
      </c>
      <c r="W112" s="55">
        <f t="shared" si="74"/>
        <v>5.466834728544476</v>
      </c>
      <c r="X112" s="55">
        <f t="shared" si="75"/>
        <v>5.432210632087608</v>
      </c>
      <c r="Y112" s="56">
        <f t="shared" si="76"/>
        <v>5.444711897341722</v>
      </c>
      <c r="Z112" s="103">
        <f t="shared" si="77"/>
        <v>813.5332903078252</v>
      </c>
      <c r="AA112" s="103">
        <f t="shared" si="78"/>
        <v>813.0573796501559</v>
      </c>
      <c r="AB112" s="103">
        <f t="shared" si="79"/>
        <v>812.4804350685685</v>
      </c>
      <c r="AC112" s="103">
        <f t="shared" si="80"/>
        <v>812.1686629909211</v>
      </c>
      <c r="AD112" s="103">
        <f t="shared" si="81"/>
        <v>812.2857110316456</v>
      </c>
      <c r="AE112" s="51">
        <f t="shared" si="82"/>
        <v>35.379578827448476</v>
      </c>
      <c r="AF112" s="52">
        <f t="shared" si="83"/>
        <v>33.91622638064235</v>
      </c>
      <c r="AG112" s="52">
        <f t="shared" si="84"/>
        <v>32.98692353171396</v>
      </c>
      <c r="AH112" s="52">
        <f t="shared" si="85"/>
        <v>32.592967073550675</v>
      </c>
      <c r="AI112" s="53">
        <f t="shared" si="86"/>
        <v>32.73493565206825</v>
      </c>
      <c r="BX112" s="2"/>
    </row>
    <row r="113" spans="1:76" ht="16.5">
      <c r="A113" s="97">
        <v>74</v>
      </c>
      <c r="B113" s="4">
        <v>-0.5877683080617899</v>
      </c>
      <c r="C113" s="11">
        <v>155.88937632883582</v>
      </c>
      <c r="D113" s="5">
        <v>-5.58243286267103</v>
      </c>
      <c r="E113" s="41">
        <f t="shared" si="62"/>
        <v>5.613290322991613</v>
      </c>
      <c r="F113" s="143">
        <f t="shared" si="63"/>
        <v>0.09796138467696498</v>
      </c>
      <c r="G113" s="58">
        <f t="shared" si="88"/>
        <v>25.98156272147264</v>
      </c>
      <c r="H113" s="60">
        <f t="shared" si="89"/>
        <v>0.9304054771118383</v>
      </c>
      <c r="I113" s="60">
        <f t="shared" si="90"/>
        <v>0.9355483871652689</v>
      </c>
      <c r="J113" s="41">
        <f t="shared" si="64"/>
        <v>5.613290322991613</v>
      </c>
      <c r="K113" s="18">
        <f t="shared" si="65"/>
        <v>4.014360703732011</v>
      </c>
      <c r="L113" s="18">
        <f t="shared" si="66"/>
        <v>32.46838904305219</v>
      </c>
      <c r="M113" s="15">
        <f t="shared" si="67"/>
        <v>10.516533633184826</v>
      </c>
      <c r="N113" s="18">
        <f t="shared" si="68"/>
        <v>316.5068358503429</v>
      </c>
      <c r="O113" s="18">
        <f t="shared" si="69"/>
        <v>813.395459830502</v>
      </c>
      <c r="P113" s="11">
        <f t="shared" si="70"/>
        <v>35.15227092869761</v>
      </c>
      <c r="Q113" s="83">
        <f t="shared" si="71"/>
        <v>1212.0538499895115</v>
      </c>
      <c r="R113" s="113">
        <f t="shared" si="87"/>
        <v>1.5418503902164214E-05</v>
      </c>
      <c r="S113" s="62">
        <f>Q113*R113</f>
        <v>0.01868805701569644</v>
      </c>
      <c r="T113" s="24"/>
      <c r="U113" s="54">
        <f t="shared" si="72"/>
        <v>5.791171143530922</v>
      </c>
      <c r="V113" s="55">
        <f t="shared" si="73"/>
        <v>5.682980899158017</v>
      </c>
      <c r="W113" s="55">
        <f t="shared" si="74"/>
        <v>5.613290322991613</v>
      </c>
      <c r="X113" s="55">
        <f t="shared" si="75"/>
        <v>5.583541193871009</v>
      </c>
      <c r="Y113" s="56">
        <f t="shared" si="76"/>
        <v>5.594370736783939</v>
      </c>
      <c r="Z113" s="103">
        <f t="shared" si="77"/>
        <v>813.5182038509842</v>
      </c>
      <c r="AA113" s="103">
        <f t="shared" si="78"/>
        <v>813.5497071312299</v>
      </c>
      <c r="AB113" s="103">
        <f t="shared" si="79"/>
        <v>813.3699350360804</v>
      </c>
      <c r="AC113" s="103">
        <f t="shared" si="80"/>
        <v>813.2454044617259</v>
      </c>
      <c r="AD113" s="103">
        <f t="shared" si="81"/>
        <v>813.2940486724896</v>
      </c>
      <c r="AE113" s="51">
        <f t="shared" si="82"/>
        <v>36.791791354593805</v>
      </c>
      <c r="AF113" s="52">
        <f t="shared" si="83"/>
        <v>35.49958022702276</v>
      </c>
      <c r="AG113" s="52">
        <f t="shared" si="84"/>
        <v>34.67939998384759</v>
      </c>
      <c r="AH113" s="52">
        <f t="shared" si="85"/>
        <v>34.3321962192445</v>
      </c>
      <c r="AI113" s="53">
        <f t="shared" si="86"/>
        <v>34.458386858779384</v>
      </c>
      <c r="BX113" s="2"/>
    </row>
    <row r="114" spans="1:76" ht="16.5">
      <c r="A114" s="97">
        <v>75</v>
      </c>
      <c r="B114" s="4">
        <v>-0.548516800716131</v>
      </c>
      <c r="C114" s="11">
        <v>143.7809614383361</v>
      </c>
      <c r="D114" s="5">
        <v>-5.736223522029907</v>
      </c>
      <c r="E114" s="41">
        <f t="shared" si="62"/>
        <v>5.762389346040153</v>
      </c>
      <c r="F114" s="143">
        <f t="shared" si="63"/>
        <v>0.09141946678602182</v>
      </c>
      <c r="G114" s="58">
        <f t="shared" si="88"/>
        <v>23.963493573056017</v>
      </c>
      <c r="H114" s="60">
        <f t="shared" si="89"/>
        <v>0.9560372536716512</v>
      </c>
      <c r="I114" s="60">
        <f t="shared" si="90"/>
        <v>0.9603982243400255</v>
      </c>
      <c r="J114" s="41">
        <f t="shared" si="64"/>
        <v>5.762389346040153</v>
      </c>
      <c r="K114" s="18">
        <f t="shared" si="65"/>
        <v>3.4961006735409037</v>
      </c>
      <c r="L114" s="18">
        <f t="shared" si="66"/>
        <v>28.135586070062157</v>
      </c>
      <c r="M114" s="15">
        <f t="shared" si="67"/>
        <v>11.103955937069063</v>
      </c>
      <c r="N114" s="18">
        <f t="shared" si="68"/>
        <v>330.6694737829335</v>
      </c>
      <c r="O114" s="18">
        <f t="shared" si="69"/>
        <v>813.4415772686527</v>
      </c>
      <c r="P114" s="11">
        <f t="shared" si="70"/>
        <v>36.847531841140196</v>
      </c>
      <c r="Q114" s="83">
        <f t="shared" si="71"/>
        <v>1223.6942255733984</v>
      </c>
      <c r="R114" s="113">
        <f t="shared" si="87"/>
        <v>1.5418503902164214E-05</v>
      </c>
      <c r="S114" s="62">
        <f>Q114*R114</f>
        <v>0.01886753419205926</v>
      </c>
      <c r="T114" s="24"/>
      <c r="U114" s="54">
        <f t="shared" si="72"/>
        <v>5.911185970102451</v>
      </c>
      <c r="V114" s="55">
        <f t="shared" si="73"/>
        <v>5.820692102149259</v>
      </c>
      <c r="W114" s="55">
        <f t="shared" si="74"/>
        <v>5.762389346040153</v>
      </c>
      <c r="X114" s="55">
        <f t="shared" si="75"/>
        <v>5.737259176221602</v>
      </c>
      <c r="Y114" s="56">
        <f t="shared" si="76"/>
        <v>5.745736870704094</v>
      </c>
      <c r="Z114" s="103">
        <f t="shared" si="77"/>
        <v>813.0418600074862</v>
      </c>
      <c r="AA114" s="103">
        <f t="shared" si="78"/>
        <v>813.4440619982373</v>
      </c>
      <c r="AB114" s="103">
        <f t="shared" si="79"/>
        <v>813.5634438414164</v>
      </c>
      <c r="AC114" s="103">
        <f t="shared" si="80"/>
        <v>813.5811000958929</v>
      </c>
      <c r="AD114" s="103">
        <f t="shared" si="81"/>
        <v>813.5774204002305</v>
      </c>
      <c r="AE114" s="51">
        <f t="shared" si="82"/>
        <v>38.252177576858976</v>
      </c>
      <c r="AF114" s="52">
        <f t="shared" si="83"/>
        <v>37.14838551692565</v>
      </c>
      <c r="AG114" s="52">
        <f t="shared" si="84"/>
        <v>36.44577662028555</v>
      </c>
      <c r="AH114" s="52">
        <f t="shared" si="85"/>
        <v>36.144994589353644</v>
      </c>
      <c r="AI114" s="53">
        <f t="shared" si="86"/>
        <v>36.24632490227715</v>
      </c>
      <c r="BX114" s="2"/>
    </row>
    <row r="115" spans="1:76" ht="16.5">
      <c r="A115" s="97">
        <v>76</v>
      </c>
      <c r="B115" s="4">
        <v>-0.5034363303612066</v>
      </c>
      <c r="C115" s="11">
        <v>128.17012441122077</v>
      </c>
      <c r="D115" s="5">
        <v>-5.84377046827651</v>
      </c>
      <c r="E115" s="41">
        <f t="shared" si="62"/>
        <v>5.865415707742139</v>
      </c>
      <c r="F115" s="143">
        <f t="shared" si="63"/>
        <v>0.0839060550602011</v>
      </c>
      <c r="G115" s="58">
        <f t="shared" si="88"/>
        <v>21.36168740187013</v>
      </c>
      <c r="H115" s="60">
        <f t="shared" si="89"/>
        <v>0.9739617447127518</v>
      </c>
      <c r="I115" s="60">
        <f t="shared" si="90"/>
        <v>0.97756928462369</v>
      </c>
      <c r="J115" s="41">
        <f t="shared" si="64"/>
        <v>5.86541570774214</v>
      </c>
      <c r="K115" s="18">
        <f t="shared" si="65"/>
        <v>2.9450533582940728</v>
      </c>
      <c r="L115" s="18">
        <f t="shared" si="66"/>
        <v>23.41742492275886</v>
      </c>
      <c r="M115" s="15">
        <f t="shared" si="67"/>
        <v>11.524229444964298</v>
      </c>
      <c r="N115" s="18">
        <f t="shared" si="68"/>
        <v>340.572792965325</v>
      </c>
      <c r="O115" s="18">
        <f t="shared" si="69"/>
        <v>813.1094653907287</v>
      </c>
      <c r="P115" s="11">
        <f t="shared" si="70"/>
        <v>38.01087970429289</v>
      </c>
      <c r="Q115" s="83">
        <f t="shared" si="71"/>
        <v>1229.5798457863636</v>
      </c>
      <c r="R115" s="113">
        <f t="shared" si="87"/>
        <v>1.1166180746222705E-05</v>
      </c>
      <c r="S115" s="62">
        <f>Q115*R115</f>
        <v>0.013729710799963176</v>
      </c>
      <c r="T115" s="24"/>
      <c r="U115" s="54">
        <f t="shared" si="72"/>
        <v>5.98381705658018</v>
      </c>
      <c r="V115" s="55">
        <f t="shared" si="73"/>
        <v>5.911944202176449</v>
      </c>
      <c r="W115" s="55">
        <f t="shared" si="74"/>
        <v>5.86541570774214</v>
      </c>
      <c r="X115" s="55">
        <f t="shared" si="75"/>
        <v>5.844836874675061</v>
      </c>
      <c r="Y115" s="56">
        <f t="shared" si="76"/>
        <v>5.850481540048399</v>
      </c>
      <c r="Z115" s="103">
        <f t="shared" si="77"/>
        <v>812.5283768405528</v>
      </c>
      <c r="AA115" s="103">
        <f t="shared" si="78"/>
        <v>813.0373761927063</v>
      </c>
      <c r="AB115" s="103">
        <f t="shared" si="79"/>
        <v>813.2782465802635</v>
      </c>
      <c r="AC115" s="103">
        <f t="shared" si="80"/>
        <v>813.3625464039616</v>
      </c>
      <c r="AD115" s="103">
        <f t="shared" si="81"/>
        <v>813.3407809361596</v>
      </c>
      <c r="AE115" s="51">
        <f t="shared" si="82"/>
        <v>39.14974547389699</v>
      </c>
      <c r="AF115" s="52">
        <f t="shared" si="83"/>
        <v>38.26149412272504</v>
      </c>
      <c r="AG115" s="52">
        <f t="shared" si="84"/>
        <v>37.69188448289104</v>
      </c>
      <c r="AH115" s="52">
        <f t="shared" si="85"/>
        <v>37.441313542796394</v>
      </c>
      <c r="AI115" s="53">
        <f t="shared" si="86"/>
        <v>37.50996089915497</v>
      </c>
      <c r="BX115" s="2"/>
    </row>
    <row r="116" spans="1:35" ht="16.5">
      <c r="A116" s="114">
        <v>76.448413</v>
      </c>
      <c r="B116" s="105">
        <v>-0.48628682969729287</v>
      </c>
      <c r="C116" s="37">
        <v>120.68546934897685</v>
      </c>
      <c r="D116" s="38">
        <v>-5.887457214617205</v>
      </c>
      <c r="E116" s="42">
        <f t="shared" si="62"/>
        <v>5.907506016474738</v>
      </c>
      <c r="F116" s="144">
        <f t="shared" si="63"/>
        <v>0.08104780494954882</v>
      </c>
      <c r="G116" s="37">
        <f t="shared" si="88"/>
        <v>20.114244891496142</v>
      </c>
      <c r="H116" s="105">
        <f t="shared" si="89"/>
        <v>0.9812428691028673</v>
      </c>
      <c r="I116" s="105">
        <f t="shared" si="90"/>
        <v>0.9845843360791229</v>
      </c>
      <c r="J116" s="42">
        <f t="shared" si="64"/>
        <v>5.907506016474738</v>
      </c>
      <c r="K116" s="112">
        <f t="shared" si="65"/>
        <v>2.747825038934079</v>
      </c>
      <c r="L116" s="112">
        <f t="shared" si="66"/>
        <v>21.630167179364523</v>
      </c>
      <c r="M116" s="106">
        <f t="shared" si="67"/>
        <v>11.697178726571531</v>
      </c>
      <c r="N116" s="18">
        <f t="shared" si="68"/>
        <v>344.64577005535614</v>
      </c>
      <c r="O116" s="112">
        <f t="shared" si="69"/>
        <v>812.8879569803258</v>
      </c>
      <c r="P116" s="37">
        <f t="shared" si="70"/>
        <v>38.48971243703316</v>
      </c>
      <c r="Q116" s="84">
        <f t="shared" si="71"/>
        <v>1232.0986104175854</v>
      </c>
      <c r="R116" s="107">
        <f>K$32*(A116-A115)/2</f>
        <v>3.4569287951405976E-06</v>
      </c>
      <c r="S116" s="115">
        <f>Q116*R116</f>
        <v>0.004259277164805268</v>
      </c>
      <c r="T116" s="116"/>
      <c r="U116" s="117">
        <f t="shared" si="72"/>
        <v>6.01336815428168</v>
      </c>
      <c r="V116" s="118">
        <f t="shared" si="73"/>
        <v>5.9492450250456175</v>
      </c>
      <c r="W116" s="118">
        <f t="shared" si="74"/>
        <v>5.907506016474738</v>
      </c>
      <c r="X116" s="118">
        <f t="shared" si="75"/>
        <v>5.888627128532986</v>
      </c>
      <c r="Y116" s="119">
        <f t="shared" si="76"/>
        <v>5.892828076624862</v>
      </c>
      <c r="Z116" s="120">
        <f t="shared" si="77"/>
        <v>812.2709013689781</v>
      </c>
      <c r="AA116" s="120">
        <f t="shared" si="78"/>
        <v>812.79395617446</v>
      </c>
      <c r="AB116" s="120">
        <f t="shared" si="79"/>
        <v>813.0633586353503</v>
      </c>
      <c r="AC116" s="120">
        <f t="shared" si="80"/>
        <v>813.1667967101624</v>
      </c>
      <c r="AD116" s="120">
        <f t="shared" si="81"/>
        <v>813.1447720126781</v>
      </c>
      <c r="AE116" s="121">
        <f t="shared" si="82"/>
        <v>39.5179056767324</v>
      </c>
      <c r="AF116" s="122">
        <f t="shared" si="83"/>
        <v>38.72121323815192</v>
      </c>
      <c r="AG116" s="122">
        <f t="shared" si="84"/>
        <v>38.206977333917806</v>
      </c>
      <c r="AH116" s="122">
        <f t="shared" si="85"/>
        <v>37.97551014977001</v>
      </c>
      <c r="AI116" s="123">
        <f t="shared" si="86"/>
        <v>38.02695578659367</v>
      </c>
    </row>
    <row r="117" spans="1:35" ht="28.5" customHeight="1">
      <c r="A117" s="97">
        <v>0.464341</v>
      </c>
      <c r="B117" s="4">
        <v>-0.10352712551939902</v>
      </c>
      <c r="C117" s="11">
        <v>216.60045205178835</v>
      </c>
      <c r="D117" s="5">
        <v>0.06772113470913933</v>
      </c>
      <c r="E117" s="41">
        <f t="shared" si="62"/>
        <v>0.12370940871495101</v>
      </c>
      <c r="F117" s="143">
        <f t="shared" si="63"/>
        <v>0.01725452091989984</v>
      </c>
      <c r="G117" s="58">
        <f t="shared" si="88"/>
        <v>36.100075341964725</v>
      </c>
      <c r="H117" s="60">
        <f t="shared" si="89"/>
        <v>-0.011286855784856557</v>
      </c>
      <c r="I117" s="60">
        <f t="shared" si="90"/>
        <v>0.02061823478582517</v>
      </c>
      <c r="J117" s="41">
        <f t="shared" si="64"/>
        <v>0.12370940871495101</v>
      </c>
      <c r="K117" s="18">
        <f t="shared" si="65"/>
        <v>0.12454100703174716</v>
      </c>
      <c r="L117" s="18">
        <f t="shared" si="66"/>
        <v>14.266861481032088</v>
      </c>
      <c r="M117" s="15">
        <f t="shared" si="67"/>
        <v>0.0015476546268119126</v>
      </c>
      <c r="N117" s="18">
        <f t="shared" si="68"/>
        <v>0.2290643915841948</v>
      </c>
      <c r="O117" s="18">
        <f t="shared" si="69"/>
        <v>351.19010571638194</v>
      </c>
      <c r="P117" s="11">
        <f t="shared" si="70"/>
        <v>1.416301233345345</v>
      </c>
      <c r="Q117" s="83">
        <f t="shared" si="71"/>
        <v>367.2284214840021</v>
      </c>
      <c r="R117" s="113">
        <f>K$33*(A118-A117)/2</f>
        <v>5.286941766850984E-06</v>
      </c>
      <c r="S117" s="62">
        <f>Q117*K$33*(A118-A117)/2</f>
        <v>0.0019415152795185281</v>
      </c>
      <c r="T117" s="24"/>
      <c r="U117" s="54">
        <f t="shared" si="72"/>
        <v>1.4293408397002105</v>
      </c>
      <c r="V117" s="55">
        <f t="shared" si="73"/>
        <v>0.7686205652880872</v>
      </c>
      <c r="W117" s="55">
        <f t="shared" si="74"/>
        <v>0.12370940871495101</v>
      </c>
      <c r="X117" s="55">
        <f t="shared" si="75"/>
        <v>0.5626673700307981</v>
      </c>
      <c r="Y117" s="56">
        <f t="shared" si="76"/>
        <v>1.2225584762546517</v>
      </c>
      <c r="Z117" s="103">
        <f t="shared" si="77"/>
        <v>494.883307829393</v>
      </c>
      <c r="AA117" s="103">
        <f t="shared" si="78"/>
        <v>366.0721759974529</v>
      </c>
      <c r="AB117" s="103">
        <f t="shared" si="79"/>
        <v>123.3049126899641</v>
      </c>
      <c r="AC117" s="103">
        <f t="shared" si="80"/>
        <v>312.4550891578025</v>
      </c>
      <c r="AD117" s="103">
        <f t="shared" si="81"/>
        <v>459.23504290729727</v>
      </c>
      <c r="AE117" s="51">
        <f t="shared" si="82"/>
        <v>2.9473114889048495</v>
      </c>
      <c r="AF117" s="52">
        <f t="shared" si="83"/>
        <v>1.0852960501660172</v>
      </c>
      <c r="AG117" s="52">
        <f t="shared" si="84"/>
        <v>0.09619088434858682</v>
      </c>
      <c r="AH117" s="52">
        <f t="shared" si="85"/>
        <v>0.6804857533835511</v>
      </c>
      <c r="AI117" s="53">
        <f t="shared" si="86"/>
        <v>2.2722219899237213</v>
      </c>
    </row>
    <row r="118" spans="1:35" ht="16.5">
      <c r="A118" s="97">
        <v>1</v>
      </c>
      <c r="B118" s="4">
        <v>-0.10201950251602909</v>
      </c>
      <c r="C118" s="11">
        <v>219.58191331162743</v>
      </c>
      <c r="D118" s="5">
        <v>0.03201916274659281</v>
      </c>
      <c r="E118" s="41">
        <f t="shared" si="62"/>
        <v>0.10692616927867032</v>
      </c>
      <c r="F118" s="143">
        <f t="shared" si="63"/>
        <v>0.017003250419338183</v>
      </c>
      <c r="G118" s="58">
        <f t="shared" si="88"/>
        <v>36.596985551937905</v>
      </c>
      <c r="H118" s="60">
        <f t="shared" si="89"/>
        <v>-0.005336527124432136</v>
      </c>
      <c r="I118" s="60">
        <f t="shared" si="90"/>
        <v>0.017821028213111722</v>
      </c>
      <c r="J118" s="41">
        <f t="shared" si="64"/>
        <v>0.10692616927867032</v>
      </c>
      <c r="K118" s="18">
        <f t="shared" si="65"/>
        <v>0.12094013926317644</v>
      </c>
      <c r="L118" s="18">
        <f t="shared" si="66"/>
        <v>14.617544393910725</v>
      </c>
      <c r="M118" s="15">
        <f t="shared" si="67"/>
        <v>0.00034597565548958714</v>
      </c>
      <c r="N118" s="18">
        <f t="shared" si="68"/>
        <v>0.1713944513408689</v>
      </c>
      <c r="O118" s="18">
        <f t="shared" si="69"/>
        <v>350.50903631567587</v>
      </c>
      <c r="P118" s="11">
        <f t="shared" si="70"/>
        <v>1.440293633023297</v>
      </c>
      <c r="Q118" s="83">
        <f t="shared" si="71"/>
        <v>366.8595549088694</v>
      </c>
      <c r="R118" s="113">
        <f aca="true" t="shared" si="91" ref="R118:R143">K$33*(A119-A117)/2</f>
        <v>1.5156918313219072E-05</v>
      </c>
      <c r="S118" s="62">
        <f>Q118*K$33*(A119-A117)/2</f>
        <v>0.00556046030617764</v>
      </c>
      <c r="T118" s="24"/>
      <c r="U118" s="54">
        <f t="shared" si="72"/>
        <v>1.4448103276345308</v>
      </c>
      <c r="V118" s="55">
        <f t="shared" si="73"/>
        <v>0.773900155480853</v>
      </c>
      <c r="W118" s="55">
        <f t="shared" si="74"/>
        <v>0.10692616927867032</v>
      </c>
      <c r="X118" s="55">
        <f t="shared" si="75"/>
        <v>0.5700983668713391</v>
      </c>
      <c r="Y118" s="56">
        <f t="shared" si="76"/>
        <v>1.240829672981574</v>
      </c>
      <c r="Z118" s="103">
        <f t="shared" si="77"/>
        <v>497.4241970879251</v>
      </c>
      <c r="AA118" s="103">
        <f t="shared" si="78"/>
        <v>367.3220706131029</v>
      </c>
      <c r="AB118" s="103">
        <f t="shared" si="79"/>
        <v>110.69072801793696</v>
      </c>
      <c r="AC118" s="103">
        <f t="shared" si="80"/>
        <v>314.5876426443518</v>
      </c>
      <c r="AD118" s="103">
        <f t="shared" si="81"/>
        <v>462.5205432150627</v>
      </c>
      <c r="AE118" s="51">
        <f t="shared" si="82"/>
        <v>3.0011976099985387</v>
      </c>
      <c r="AF118" s="52">
        <f t="shared" si="83"/>
        <v>1.0967704550226933</v>
      </c>
      <c r="AG118" s="52">
        <f t="shared" si="84"/>
        <v>0.08137553334261766</v>
      </c>
      <c r="AH118" s="52">
        <f t="shared" si="85"/>
        <v>0.6936404250911408</v>
      </c>
      <c r="AI118" s="53">
        <f t="shared" si="86"/>
        <v>2.328484141661494</v>
      </c>
    </row>
    <row r="119" spans="1:35" ht="16.5">
      <c r="A119" s="97">
        <v>2</v>
      </c>
      <c r="B119" s="4">
        <v>-0.0969722207364363</v>
      </c>
      <c r="C119" s="11">
        <v>222.0271905668613</v>
      </c>
      <c r="D119" s="5">
        <v>-0.0605835884936197</v>
      </c>
      <c r="E119" s="41">
        <f t="shared" si="62"/>
        <v>0.11434151822203681</v>
      </c>
      <c r="F119" s="143">
        <f t="shared" si="63"/>
        <v>0.016162036789406052</v>
      </c>
      <c r="G119" s="58">
        <f t="shared" si="88"/>
        <v>37.004531761143554</v>
      </c>
      <c r="H119" s="60">
        <f t="shared" si="89"/>
        <v>0.010097264748936616</v>
      </c>
      <c r="I119" s="60">
        <f t="shared" si="90"/>
        <v>0.019056919703672803</v>
      </c>
      <c r="J119" s="41">
        <f t="shared" si="64"/>
        <v>0.11434151822203681</v>
      </c>
      <c r="K119" s="18">
        <f t="shared" si="65"/>
        <v>0.10926944678181362</v>
      </c>
      <c r="L119" s="18">
        <f t="shared" si="66"/>
        <v>14.853623791761343</v>
      </c>
      <c r="M119" s="15">
        <f t="shared" si="67"/>
        <v>0.0012386128621140221</v>
      </c>
      <c r="N119" s="18">
        <f t="shared" si="68"/>
        <v>0.19585629744600158</v>
      </c>
      <c r="O119" s="18">
        <f t="shared" si="69"/>
        <v>353.7799089043834</v>
      </c>
      <c r="P119" s="11">
        <f t="shared" si="70"/>
        <v>1.4693895005295037</v>
      </c>
      <c r="Q119" s="83">
        <f t="shared" si="71"/>
        <v>370.40928655376416</v>
      </c>
      <c r="R119" s="113">
        <f t="shared" si="91"/>
        <v>1.9739953092736178E-05</v>
      </c>
      <c r="S119" s="62">
        <f aca="true" t="shared" si="92" ref="S119:S142">Q119*K$33</f>
        <v>0.007311861941685178</v>
      </c>
      <c r="T119" s="24"/>
      <c r="U119" s="54">
        <f t="shared" si="72"/>
        <v>1.4556189590664548</v>
      </c>
      <c r="V119" s="55">
        <f t="shared" si="73"/>
        <v>0.778027290954939</v>
      </c>
      <c r="W119" s="55">
        <f t="shared" si="74"/>
        <v>0.11434151822203681</v>
      </c>
      <c r="X119" s="55">
        <f t="shared" si="75"/>
        <v>0.5848667420443961</v>
      </c>
      <c r="Y119" s="56">
        <f t="shared" si="76"/>
        <v>1.2618683905033832</v>
      </c>
      <c r="Z119" s="103">
        <f t="shared" si="77"/>
        <v>499.1899067731204</v>
      </c>
      <c r="AA119" s="103">
        <f t="shared" si="78"/>
        <v>368.29553890105916</v>
      </c>
      <c r="AB119" s="103">
        <f t="shared" si="79"/>
        <v>116.37126539467106</v>
      </c>
      <c r="AC119" s="103">
        <f t="shared" si="80"/>
        <v>318.77378220667725</v>
      </c>
      <c r="AD119" s="103">
        <f t="shared" si="81"/>
        <v>466.269051246389</v>
      </c>
      <c r="AE119" s="51">
        <f t="shared" si="82"/>
        <v>3.0391276150374855</v>
      </c>
      <c r="AF119" s="52">
        <f t="shared" si="83"/>
        <v>1.1057783638500525</v>
      </c>
      <c r="AG119" s="52">
        <f t="shared" si="84"/>
        <v>0.08785306959455645</v>
      </c>
      <c r="AH119" s="52">
        <f t="shared" si="85"/>
        <v>0.7201065714903041</v>
      </c>
      <c r="AI119" s="53">
        <f t="shared" si="86"/>
        <v>2.3940818826751196</v>
      </c>
    </row>
    <row r="120" spans="1:35" ht="16.5">
      <c r="A120" s="97">
        <v>3</v>
      </c>
      <c r="B120" s="4">
        <v>-0.09146246735522823</v>
      </c>
      <c r="C120" s="11">
        <v>224.03234310047768</v>
      </c>
      <c r="D120" s="5">
        <v>-0.17685285481906543</v>
      </c>
      <c r="E120" s="41">
        <f t="shared" si="62"/>
        <v>0.1991037799549763</v>
      </c>
      <c r="F120" s="143">
        <f t="shared" si="63"/>
        <v>0.015243744559204705</v>
      </c>
      <c r="G120" s="58">
        <f t="shared" si="88"/>
        <v>37.33872385007962</v>
      </c>
      <c r="H120" s="60">
        <f t="shared" si="89"/>
        <v>0.029475475803177574</v>
      </c>
      <c r="I120" s="60">
        <f t="shared" si="90"/>
        <v>0.03318396332582938</v>
      </c>
      <c r="J120" s="41">
        <f t="shared" si="64"/>
        <v>0.1991037799549763</v>
      </c>
      <c r="K120" s="18">
        <f t="shared" si="65"/>
        <v>0.09720528716036538</v>
      </c>
      <c r="L120" s="18">
        <f t="shared" si="66"/>
        <v>15.033939232080801</v>
      </c>
      <c r="M120" s="15">
        <f t="shared" si="67"/>
        <v>0.010554793650587927</v>
      </c>
      <c r="N120" s="18">
        <f t="shared" si="68"/>
        <v>0.5892333703171352</v>
      </c>
      <c r="O120" s="18">
        <f t="shared" si="69"/>
        <v>369.03038129306753</v>
      </c>
      <c r="P120" s="11">
        <f t="shared" si="70"/>
        <v>1.5358226834426156</v>
      </c>
      <c r="Q120" s="83">
        <f t="shared" si="71"/>
        <v>386.29713665971906</v>
      </c>
      <c r="R120" s="113">
        <f t="shared" si="91"/>
        <v>1.9739953092736178E-05</v>
      </c>
      <c r="S120" s="62">
        <f t="shared" si="92"/>
        <v>0.007625487357521151</v>
      </c>
      <c r="T120" s="24"/>
      <c r="U120" s="54">
        <f t="shared" si="72"/>
        <v>1.4717708480649059</v>
      </c>
      <c r="V120" s="55">
        <f t="shared" si="73"/>
        <v>0.7961749867893276</v>
      </c>
      <c r="W120" s="55">
        <f t="shared" si="74"/>
        <v>0.1991037799549763</v>
      </c>
      <c r="X120" s="55">
        <f t="shared" si="75"/>
        <v>0.61915470281975</v>
      </c>
      <c r="Y120" s="56">
        <f t="shared" si="76"/>
        <v>1.290358594377294</v>
      </c>
      <c r="Z120" s="103">
        <f t="shared" si="77"/>
        <v>501.81392601391246</v>
      </c>
      <c r="AA120" s="103">
        <f t="shared" si="78"/>
        <v>372.53940333054646</v>
      </c>
      <c r="AB120" s="103">
        <f t="shared" si="79"/>
        <v>171.27053644000463</v>
      </c>
      <c r="AC120" s="103">
        <f t="shared" si="80"/>
        <v>328.2403875221559</v>
      </c>
      <c r="AD120" s="103">
        <f t="shared" si="81"/>
        <v>471.28765315871794</v>
      </c>
      <c r="AE120" s="51">
        <f t="shared" si="82"/>
        <v>3.0962367548665153</v>
      </c>
      <c r="AF120" s="52">
        <f t="shared" si="83"/>
        <v>1.1457853052587645</v>
      </c>
      <c r="AG120" s="52">
        <f t="shared" si="84"/>
        <v>0.16958196478566545</v>
      </c>
      <c r="AH120" s="52">
        <f t="shared" si="85"/>
        <v>0.7832081820190769</v>
      </c>
      <c r="AI120" s="53">
        <f t="shared" si="86"/>
        <v>2.484301210283056</v>
      </c>
    </row>
    <row r="121" spans="1:35" ht="16.5">
      <c r="A121" s="97">
        <v>4</v>
      </c>
      <c r="B121" s="4">
        <v>-0.08817957026607104</v>
      </c>
      <c r="C121" s="11">
        <v>224.7003879158256</v>
      </c>
      <c r="D121" s="5">
        <v>-0.29110611760697813</v>
      </c>
      <c r="E121" s="41">
        <f t="shared" si="62"/>
        <v>0.30416838810191427</v>
      </c>
      <c r="F121" s="143">
        <f t="shared" si="63"/>
        <v>0.014696595044345171</v>
      </c>
      <c r="G121" s="58">
        <f t="shared" si="88"/>
        <v>37.4500646526376</v>
      </c>
      <c r="H121" s="60">
        <f t="shared" si="89"/>
        <v>0.04851768626782969</v>
      </c>
      <c r="I121" s="60">
        <f t="shared" si="90"/>
        <v>0.05069473135031905</v>
      </c>
      <c r="J121" s="41">
        <f t="shared" si="64"/>
        <v>0.30416838810191427</v>
      </c>
      <c r="K121" s="18">
        <f t="shared" si="65"/>
        <v>0.09035246750251599</v>
      </c>
      <c r="L121" s="18">
        <f t="shared" si="66"/>
        <v>15.076536503704588</v>
      </c>
      <c r="M121" s="15">
        <f t="shared" si="67"/>
        <v>0.02859751274168343</v>
      </c>
      <c r="N121" s="18">
        <f t="shared" si="68"/>
        <v>1.3620247102467384</v>
      </c>
      <c r="O121" s="18">
        <f t="shared" si="69"/>
        <v>384.80975211269384</v>
      </c>
      <c r="P121" s="11">
        <f t="shared" si="70"/>
        <v>1.623512284059424</v>
      </c>
      <c r="Q121" s="83">
        <f t="shared" si="71"/>
        <v>402.9907755909488</v>
      </c>
      <c r="R121" s="113">
        <f t="shared" si="91"/>
        <v>1.9739953092736178E-05</v>
      </c>
      <c r="S121" s="62">
        <f t="shared" si="92"/>
        <v>0.0079550190069707</v>
      </c>
      <c r="T121" s="24"/>
      <c r="U121" s="54">
        <f t="shared" si="72"/>
        <v>1.4906097303397325</v>
      </c>
      <c r="V121" s="55">
        <f t="shared" si="73"/>
        <v>0.8279103414575815</v>
      </c>
      <c r="W121" s="55">
        <f t="shared" si="74"/>
        <v>0.30416838810191427</v>
      </c>
      <c r="X121" s="55">
        <f t="shared" si="75"/>
        <v>0.665707137311756</v>
      </c>
      <c r="Y121" s="56">
        <f t="shared" si="76"/>
        <v>1.318096463288745</v>
      </c>
      <c r="Z121" s="103">
        <f t="shared" si="77"/>
        <v>504.8527108461239</v>
      </c>
      <c r="AA121" s="103">
        <f t="shared" si="78"/>
        <v>379.82294153351313</v>
      </c>
      <c r="AB121" s="103">
        <f t="shared" si="79"/>
        <v>222.68253244357416</v>
      </c>
      <c r="AC121" s="103">
        <f t="shared" si="80"/>
        <v>340.57860857457393</v>
      </c>
      <c r="AD121" s="103">
        <f t="shared" si="81"/>
        <v>476.1119671656839</v>
      </c>
      <c r="AE121" s="51">
        <f t="shared" si="82"/>
        <v>3.1634949416543328</v>
      </c>
      <c r="AF121" s="52">
        <f t="shared" si="83"/>
        <v>1.2173038765983928</v>
      </c>
      <c r="AG121" s="52">
        <f t="shared" si="84"/>
        <v>0.2905072172742443</v>
      </c>
      <c r="AH121" s="52">
        <f t="shared" si="85"/>
        <v>0.8725829027744998</v>
      </c>
      <c r="AI121" s="53">
        <f t="shared" si="86"/>
        <v>2.5736724819956502</v>
      </c>
    </row>
    <row r="122" spans="1:35" ht="16.5">
      <c r="A122" s="97">
        <v>5</v>
      </c>
      <c r="B122" s="4">
        <v>-0.08073507477383401</v>
      </c>
      <c r="C122" s="11">
        <v>226.3552690015626</v>
      </c>
      <c r="D122" s="5">
        <v>-0.4028406954084523</v>
      </c>
      <c r="E122" s="41">
        <f t="shared" si="62"/>
        <v>0.41085128474412974</v>
      </c>
      <c r="F122" s="143">
        <f t="shared" si="63"/>
        <v>0.013455845795639002</v>
      </c>
      <c r="G122" s="58">
        <f t="shared" si="88"/>
        <v>37.725878166927096</v>
      </c>
      <c r="H122" s="60">
        <f t="shared" si="89"/>
        <v>0.06714011590140873</v>
      </c>
      <c r="I122" s="60">
        <f t="shared" si="90"/>
        <v>0.06847521412402163</v>
      </c>
      <c r="J122" s="41">
        <f t="shared" si="64"/>
        <v>0.41085128474412974</v>
      </c>
      <c r="K122" s="18">
        <f t="shared" si="65"/>
        <v>0.07574056930795328</v>
      </c>
      <c r="L122" s="18">
        <f t="shared" si="66"/>
        <v>15.198171658452136</v>
      </c>
      <c r="M122" s="15">
        <f t="shared" si="67"/>
        <v>0.0547636355609208</v>
      </c>
      <c r="N122" s="18">
        <f t="shared" si="68"/>
        <v>2.4611584721544544</v>
      </c>
      <c r="O122" s="18">
        <f t="shared" si="69"/>
        <v>400.86350373223206</v>
      </c>
      <c r="P122" s="11">
        <f t="shared" si="70"/>
        <v>1.7504046210897382</v>
      </c>
      <c r="Q122" s="83">
        <f t="shared" si="71"/>
        <v>420.40374268879725</v>
      </c>
      <c r="R122" s="113">
        <f t="shared" si="91"/>
        <v>1.9739953092736178E-05</v>
      </c>
      <c r="S122" s="62">
        <f t="shared" si="92"/>
        <v>0.008298750160687587</v>
      </c>
      <c r="T122" s="24"/>
      <c r="U122" s="54">
        <f t="shared" si="72"/>
        <v>1.5189723823839767</v>
      </c>
      <c r="V122" s="55">
        <f t="shared" si="73"/>
        <v>0.871367199366373</v>
      </c>
      <c r="W122" s="55">
        <f t="shared" si="74"/>
        <v>0.41085128474412974</v>
      </c>
      <c r="X122" s="55">
        <f t="shared" si="75"/>
        <v>0.7320048118545198</v>
      </c>
      <c r="Y122" s="56">
        <f t="shared" si="76"/>
        <v>1.3639565958410858</v>
      </c>
      <c r="Z122" s="103">
        <f t="shared" si="77"/>
        <v>509.38432073363475</v>
      </c>
      <c r="AA122" s="103">
        <f t="shared" si="78"/>
        <v>389.53067400683256</v>
      </c>
      <c r="AB122" s="103">
        <f t="shared" si="79"/>
        <v>264.18657684831896</v>
      </c>
      <c r="AC122" s="103">
        <f t="shared" si="80"/>
        <v>357.2565127083887</v>
      </c>
      <c r="AD122" s="103">
        <f t="shared" si="81"/>
        <v>483.9594343639853</v>
      </c>
      <c r="AE122" s="51">
        <f t="shared" si="82"/>
        <v>3.2660717379648494</v>
      </c>
      <c r="AF122" s="52">
        <f t="shared" si="83"/>
        <v>1.3184525571168328</v>
      </c>
      <c r="AG122" s="52">
        <f t="shared" si="84"/>
        <v>0.4355184563841956</v>
      </c>
      <c r="AH122" s="52">
        <f t="shared" si="85"/>
        <v>1.007226295915636</v>
      </c>
      <c r="AI122" s="53">
        <f t="shared" si="86"/>
        <v>2.724754058067178</v>
      </c>
    </row>
    <row r="123" spans="1:35" ht="16.5">
      <c r="A123" s="97">
        <v>6</v>
      </c>
      <c r="B123" s="4">
        <v>-0.07524621250972174</v>
      </c>
      <c r="C123" s="11">
        <v>225.66336447711956</v>
      </c>
      <c r="D123" s="5">
        <v>-0.5154700836699003</v>
      </c>
      <c r="E123" s="41">
        <f t="shared" si="62"/>
        <v>0.5209332007615873</v>
      </c>
      <c r="F123" s="143">
        <f t="shared" si="63"/>
        <v>0.012541035418286958</v>
      </c>
      <c r="G123" s="58">
        <f t="shared" si="88"/>
        <v>37.61056074618659</v>
      </c>
      <c r="H123" s="60">
        <f t="shared" si="89"/>
        <v>0.08591168061165004</v>
      </c>
      <c r="I123" s="60">
        <f t="shared" si="90"/>
        <v>0.08682220012693123</v>
      </c>
      <c r="J123" s="41">
        <f t="shared" si="64"/>
        <v>0.5209332007615873</v>
      </c>
      <c r="K123" s="18">
        <f t="shared" si="65"/>
        <v>0.06579203975146028</v>
      </c>
      <c r="L123" s="18">
        <f t="shared" si="66"/>
        <v>15.045170719683872</v>
      </c>
      <c r="M123" s="15">
        <f t="shared" si="67"/>
        <v>0.08966697694251591</v>
      </c>
      <c r="N123" s="18">
        <f t="shared" si="68"/>
        <v>3.918005392403364</v>
      </c>
      <c r="O123" s="18">
        <f t="shared" si="69"/>
        <v>415.66768816595413</v>
      </c>
      <c r="P123" s="11">
        <f t="shared" si="70"/>
        <v>1.8841821158769356</v>
      </c>
      <c r="Q123" s="83">
        <f t="shared" si="71"/>
        <v>436.67050541061224</v>
      </c>
      <c r="R123" s="113">
        <f t="shared" si="91"/>
        <v>1.9739953092736178E-05</v>
      </c>
      <c r="S123" s="62">
        <f t="shared" si="92"/>
        <v>0.008619855293786885</v>
      </c>
      <c r="T123" s="24"/>
      <c r="U123" s="54">
        <f t="shared" si="72"/>
        <v>1.5434805281631538</v>
      </c>
      <c r="V123" s="55">
        <f t="shared" si="73"/>
        <v>0.9225058304365409</v>
      </c>
      <c r="W123" s="55">
        <f t="shared" si="74"/>
        <v>0.5209332007615873</v>
      </c>
      <c r="X123" s="55">
        <f t="shared" si="75"/>
        <v>0.8021192668286367</v>
      </c>
      <c r="Y123" s="56">
        <f t="shared" si="76"/>
        <v>1.4025294160463817</v>
      </c>
      <c r="Z123" s="103">
        <f t="shared" si="77"/>
        <v>513.2589121736631</v>
      </c>
      <c r="AA123" s="103">
        <f t="shared" si="78"/>
        <v>400.5932843797218</v>
      </c>
      <c r="AB123" s="103">
        <f t="shared" si="79"/>
        <v>300.12903647339516</v>
      </c>
      <c r="AC123" s="103">
        <f t="shared" si="80"/>
        <v>373.91677599971285</v>
      </c>
      <c r="AD123" s="103">
        <f t="shared" si="81"/>
        <v>490.44043180327765</v>
      </c>
      <c r="AE123" s="51">
        <f t="shared" si="82"/>
        <v>3.355983014806683</v>
      </c>
      <c r="AF123" s="52">
        <f t="shared" si="83"/>
        <v>1.4422400807242526</v>
      </c>
      <c r="AG123" s="52">
        <f t="shared" si="84"/>
        <v>0.6086247069102589</v>
      </c>
      <c r="AH123" s="52">
        <f t="shared" si="85"/>
        <v>1.1590304703217666</v>
      </c>
      <c r="AI123" s="53">
        <f t="shared" si="86"/>
        <v>2.8550323066217165</v>
      </c>
    </row>
    <row r="124" spans="1:35" ht="16.5">
      <c r="A124" s="97">
        <v>7</v>
      </c>
      <c r="B124" s="4">
        <v>-0.07078152737965127</v>
      </c>
      <c r="C124" s="11">
        <v>226.1687127607943</v>
      </c>
      <c r="D124" s="5">
        <v>-0.6276426179857324</v>
      </c>
      <c r="E124" s="41">
        <f t="shared" si="62"/>
        <v>0.6316211526937492</v>
      </c>
      <c r="F124" s="143">
        <f t="shared" si="63"/>
        <v>0.011796921229941878</v>
      </c>
      <c r="G124" s="58">
        <f t="shared" si="88"/>
        <v>37.69478546013239</v>
      </c>
      <c r="H124" s="60">
        <f t="shared" si="89"/>
        <v>0.10460710299762208</v>
      </c>
      <c r="I124" s="60">
        <f t="shared" si="90"/>
        <v>0.10527019211562486</v>
      </c>
      <c r="J124" s="41">
        <f t="shared" si="64"/>
        <v>0.6316211526937492</v>
      </c>
      <c r="K124" s="18">
        <f t="shared" si="65"/>
        <v>0.058216209047862066</v>
      </c>
      <c r="L124" s="18">
        <f t="shared" si="66"/>
        <v>15.062656663542247</v>
      </c>
      <c r="M124" s="15">
        <f t="shared" si="67"/>
        <v>0.13293840021107262</v>
      </c>
      <c r="N124" s="18">
        <f t="shared" si="68"/>
        <v>5.703900655450439</v>
      </c>
      <c r="O124" s="18">
        <f t="shared" si="69"/>
        <v>431.2294506015476</v>
      </c>
      <c r="P124" s="11">
        <f t="shared" si="70"/>
        <v>2.059471583785127</v>
      </c>
      <c r="Q124" s="83">
        <f t="shared" si="71"/>
        <v>454.2466341135844</v>
      </c>
      <c r="R124" s="113">
        <f t="shared" si="91"/>
        <v>1.9739953092736178E-05</v>
      </c>
      <c r="S124" s="62">
        <f t="shared" si="92"/>
        <v>0.00896680724993545</v>
      </c>
      <c r="T124" s="24"/>
      <c r="U124" s="54">
        <f t="shared" si="72"/>
        <v>1.5832114401592357</v>
      </c>
      <c r="V124" s="55">
        <f t="shared" si="73"/>
        <v>0.9873112801271909</v>
      </c>
      <c r="W124" s="55">
        <f t="shared" si="74"/>
        <v>0.6316211526937492</v>
      </c>
      <c r="X124" s="55">
        <f t="shared" si="75"/>
        <v>0.8826344737446216</v>
      </c>
      <c r="Y124" s="56">
        <f t="shared" si="76"/>
        <v>1.4543309681785594</v>
      </c>
      <c r="Z124" s="103">
        <f t="shared" si="77"/>
        <v>519.4610356215844</v>
      </c>
      <c r="AA124" s="103">
        <f t="shared" si="78"/>
        <v>414.1059164908511</v>
      </c>
      <c r="AB124" s="103">
        <f t="shared" si="79"/>
        <v>331.59999147325846</v>
      </c>
      <c r="AC124" s="103">
        <f t="shared" si="80"/>
        <v>392.0003977812609</v>
      </c>
      <c r="AD124" s="103">
        <f t="shared" si="81"/>
        <v>498.97991164078314</v>
      </c>
      <c r="AE124" s="51">
        <f t="shared" si="82"/>
        <v>3.504251837408388</v>
      </c>
      <c r="AF124" s="52">
        <f t="shared" si="83"/>
        <v>1.606501791442693</v>
      </c>
      <c r="AG124" s="52">
        <f t="shared" si="84"/>
        <v>0.8067241332076942</v>
      </c>
      <c r="AH124" s="52">
        <f t="shared" si="85"/>
        <v>1.3452844654139513</v>
      </c>
      <c r="AI124" s="53">
        <f t="shared" si="86"/>
        <v>3.03459569145291</v>
      </c>
    </row>
    <row r="125" spans="1:35" ht="16.5">
      <c r="A125" s="97">
        <v>8</v>
      </c>
      <c r="B125" s="4">
        <v>-0.06332586799282325</v>
      </c>
      <c r="C125" s="11">
        <v>225.6847978420167</v>
      </c>
      <c r="D125" s="5">
        <v>-0.740146841762064</v>
      </c>
      <c r="E125" s="41">
        <f t="shared" si="62"/>
        <v>0.742850935873007</v>
      </c>
      <c r="F125" s="143">
        <f t="shared" si="63"/>
        <v>0.010554311332137209</v>
      </c>
      <c r="G125" s="58">
        <f t="shared" si="88"/>
        <v>37.614132973669456</v>
      </c>
      <c r="H125" s="60">
        <f t="shared" si="89"/>
        <v>0.12335780696034401</v>
      </c>
      <c r="I125" s="60">
        <f t="shared" si="90"/>
        <v>0.12380848931216784</v>
      </c>
      <c r="J125" s="41">
        <f t="shared" si="64"/>
        <v>0.742850935873007</v>
      </c>
      <c r="K125" s="18">
        <f t="shared" si="65"/>
        <v>0.04659790204174387</v>
      </c>
      <c r="L125" s="18">
        <f t="shared" si="66"/>
        <v>14.926081921450299</v>
      </c>
      <c r="M125" s="15">
        <f t="shared" si="67"/>
        <v>0.18486784484087948</v>
      </c>
      <c r="N125" s="18">
        <f t="shared" si="68"/>
        <v>7.813552938509926</v>
      </c>
      <c r="O125" s="18">
        <f t="shared" si="69"/>
        <v>446.32988889030065</v>
      </c>
      <c r="P125" s="11">
        <f t="shared" si="70"/>
        <v>2.253272797959421</v>
      </c>
      <c r="Q125" s="83">
        <f t="shared" si="71"/>
        <v>471.55426229510294</v>
      </c>
      <c r="R125" s="113">
        <f t="shared" si="91"/>
        <v>1.9739953092736178E-05</v>
      </c>
      <c r="S125" s="62">
        <f t="shared" si="92"/>
        <v>0.009308459018385144</v>
      </c>
      <c r="T125" s="24"/>
      <c r="U125" s="54">
        <f t="shared" si="72"/>
        <v>1.6218123929040982</v>
      </c>
      <c r="V125" s="55">
        <f t="shared" si="73"/>
        <v>1.0559954162007281</v>
      </c>
      <c r="W125" s="55">
        <f t="shared" si="74"/>
        <v>0.742850935873007</v>
      </c>
      <c r="X125" s="55">
        <f t="shared" si="75"/>
        <v>0.9697314161398906</v>
      </c>
      <c r="Y125" s="56">
        <f t="shared" si="76"/>
        <v>1.510225426418445</v>
      </c>
      <c r="Z125" s="103">
        <f t="shared" si="77"/>
        <v>525.3955101297094</v>
      </c>
      <c r="AA125" s="103">
        <f t="shared" si="78"/>
        <v>427.8733285115344</v>
      </c>
      <c r="AB125" s="103">
        <f t="shared" si="79"/>
        <v>359.895330716445</v>
      </c>
      <c r="AC125" s="103">
        <f t="shared" si="80"/>
        <v>410.4929876595362</v>
      </c>
      <c r="AD125" s="103">
        <f t="shared" si="81"/>
        <v>507.99228743427835</v>
      </c>
      <c r="AE125" s="51">
        <f t="shared" si="82"/>
        <v>3.6512784859014795</v>
      </c>
      <c r="AF125" s="52">
        <f t="shared" si="83"/>
        <v>1.7896146585612793</v>
      </c>
      <c r="AG125" s="52">
        <f t="shared" si="84"/>
        <v>1.0300767371726594</v>
      </c>
      <c r="AH125" s="52">
        <f t="shared" si="85"/>
        <v>1.5611255378335898</v>
      </c>
      <c r="AI125" s="53">
        <f t="shared" si="86"/>
        <v>3.2342685703280987</v>
      </c>
    </row>
    <row r="126" spans="1:35" ht="16.5">
      <c r="A126" s="97">
        <v>9</v>
      </c>
      <c r="B126" s="4">
        <v>-0.05424223211235457</v>
      </c>
      <c r="C126" s="11">
        <v>225.94068725819145</v>
      </c>
      <c r="D126" s="5">
        <v>-0.8511217695473533</v>
      </c>
      <c r="E126" s="41">
        <f t="shared" si="62"/>
        <v>0.852848454499361</v>
      </c>
      <c r="F126" s="143">
        <f t="shared" si="63"/>
        <v>0.00904037201872576</v>
      </c>
      <c r="G126" s="58">
        <f t="shared" si="88"/>
        <v>37.65678120969857</v>
      </c>
      <c r="H126" s="60">
        <f t="shared" si="89"/>
        <v>0.14185362825789222</v>
      </c>
      <c r="I126" s="60">
        <f t="shared" si="90"/>
        <v>0.1421414090832268</v>
      </c>
      <c r="J126" s="41">
        <f t="shared" si="64"/>
        <v>0.852848454499361</v>
      </c>
      <c r="K126" s="18">
        <f t="shared" si="65"/>
        <v>0.034188430749468576</v>
      </c>
      <c r="L126" s="18">
        <f t="shared" si="66"/>
        <v>14.8804869640387</v>
      </c>
      <c r="M126" s="15">
        <f t="shared" si="67"/>
        <v>0.24446066864006033</v>
      </c>
      <c r="N126" s="18">
        <f t="shared" si="68"/>
        <v>10.201638934637392</v>
      </c>
      <c r="O126" s="18">
        <f t="shared" si="69"/>
        <v>461.58177114994396</v>
      </c>
      <c r="P126" s="11">
        <f t="shared" si="70"/>
        <v>2.47942433794751</v>
      </c>
      <c r="Q126" s="83">
        <f t="shared" si="71"/>
        <v>489.4219704859571</v>
      </c>
      <c r="R126" s="113">
        <f t="shared" si="91"/>
        <v>1.9739953092736178E-05</v>
      </c>
      <c r="S126" s="62">
        <f t="shared" si="92"/>
        <v>0.009661166739947304</v>
      </c>
      <c r="T126" s="24"/>
      <c r="U126" s="54">
        <f t="shared" si="72"/>
        <v>1.668898231631862</v>
      </c>
      <c r="V126" s="55">
        <f t="shared" si="73"/>
        <v>1.131052999285696</v>
      </c>
      <c r="W126" s="55">
        <f t="shared" si="74"/>
        <v>0.852848454499361</v>
      </c>
      <c r="X126" s="55">
        <f t="shared" si="75"/>
        <v>1.0627464914034277</v>
      </c>
      <c r="Y126" s="56">
        <f t="shared" si="76"/>
        <v>1.5765531209376393</v>
      </c>
      <c r="Z126" s="103">
        <f t="shared" si="77"/>
        <v>532.5163541023178</v>
      </c>
      <c r="AA126" s="103">
        <f t="shared" si="78"/>
        <v>442.336103415268</v>
      </c>
      <c r="AB126" s="103">
        <f t="shared" si="79"/>
        <v>385.4299227049303</v>
      </c>
      <c r="AC126" s="103">
        <f t="shared" si="80"/>
        <v>429.19810280404505</v>
      </c>
      <c r="AD126" s="103">
        <f t="shared" si="81"/>
        <v>518.4283727231589</v>
      </c>
      <c r="AE126" s="51">
        <f t="shared" si="82"/>
        <v>3.8345922895165407</v>
      </c>
      <c r="AF126" s="52">
        <f t="shared" si="83"/>
        <v>2.0003331201151453</v>
      </c>
      <c r="AG126" s="52">
        <f t="shared" si="84"/>
        <v>1.2748946354313695</v>
      </c>
      <c r="AH126" s="52">
        <f t="shared" si="85"/>
        <v>1.8081141272113082</v>
      </c>
      <c r="AI126" s="53">
        <f t="shared" si="86"/>
        <v>3.4791875174631843</v>
      </c>
    </row>
    <row r="127" spans="1:35" ht="16.5">
      <c r="A127" s="97">
        <v>10</v>
      </c>
      <c r="B127" s="4">
        <v>-0.04905251528604637</v>
      </c>
      <c r="C127" s="11">
        <v>224.95122708343214</v>
      </c>
      <c r="D127" s="5">
        <v>-0.9649400670941553</v>
      </c>
      <c r="E127" s="41">
        <f t="shared" si="62"/>
        <v>0.966186049547167</v>
      </c>
      <c r="F127" s="143">
        <f t="shared" si="63"/>
        <v>0.00817541921434106</v>
      </c>
      <c r="G127" s="58">
        <f t="shared" si="88"/>
        <v>37.49187118057202</v>
      </c>
      <c r="H127" s="60">
        <f t="shared" si="89"/>
        <v>0.16082334451569255</v>
      </c>
      <c r="I127" s="60">
        <f t="shared" si="90"/>
        <v>0.16103100825786118</v>
      </c>
      <c r="J127" s="41">
        <f t="shared" si="64"/>
        <v>0.9661860495471671</v>
      </c>
      <c r="K127" s="18">
        <f t="shared" si="65"/>
        <v>0.02795932131198833</v>
      </c>
      <c r="L127" s="18">
        <f t="shared" si="66"/>
        <v>14.712787515303875</v>
      </c>
      <c r="M127" s="15">
        <f t="shared" si="67"/>
        <v>0.31421453983646</v>
      </c>
      <c r="N127" s="18">
        <f t="shared" si="68"/>
        <v>12.967375141069857</v>
      </c>
      <c r="O127" s="18">
        <f t="shared" si="69"/>
        <v>476.60217408251674</v>
      </c>
      <c r="P127" s="11">
        <f t="shared" si="70"/>
        <v>2.727259120560108</v>
      </c>
      <c r="Q127" s="83">
        <f t="shared" si="71"/>
        <v>507.351769720599</v>
      </c>
      <c r="R127" s="113">
        <f t="shared" si="91"/>
        <v>1.9739953092736178E-05</v>
      </c>
      <c r="S127" s="62">
        <f t="shared" si="92"/>
        <v>0.010015100135801312</v>
      </c>
      <c r="T127" s="24"/>
      <c r="U127" s="54">
        <f t="shared" si="72"/>
        <v>1.7204013090525203</v>
      </c>
      <c r="V127" s="55">
        <f t="shared" si="73"/>
        <v>1.2140065088674536</v>
      </c>
      <c r="W127" s="55">
        <f t="shared" si="74"/>
        <v>0.9661860495471671</v>
      </c>
      <c r="X127" s="55">
        <f t="shared" si="75"/>
        <v>1.157104878777494</v>
      </c>
      <c r="Y127" s="56">
        <f t="shared" si="76"/>
        <v>1.6401037948940604</v>
      </c>
      <c r="Z127" s="103">
        <f t="shared" si="77"/>
        <v>540.1612339758444</v>
      </c>
      <c r="AA127" s="103">
        <f t="shared" si="78"/>
        <v>457.68744358560673</v>
      </c>
      <c r="AB127" s="103">
        <f t="shared" si="79"/>
        <v>409.759732527876</v>
      </c>
      <c r="AC127" s="103">
        <f t="shared" si="80"/>
        <v>447.2255126778053</v>
      </c>
      <c r="AD127" s="103">
        <f t="shared" si="81"/>
        <v>528.1769476454514</v>
      </c>
      <c r="AE127" s="51">
        <f t="shared" si="82"/>
        <v>4.040098479899258</v>
      </c>
      <c r="AF127" s="52">
        <f t="shared" si="83"/>
        <v>2.246113747720511</v>
      </c>
      <c r="AG127" s="52">
        <f t="shared" si="84"/>
        <v>1.5520480991003764</v>
      </c>
      <c r="AH127" s="52">
        <f t="shared" si="85"/>
        <v>2.0760631553961297</v>
      </c>
      <c r="AI127" s="53">
        <f t="shared" si="86"/>
        <v>3.7219721206842658</v>
      </c>
    </row>
    <row r="128" spans="1:35" ht="16.5">
      <c r="A128" s="97">
        <v>11</v>
      </c>
      <c r="B128" s="4">
        <v>-0.04000700855013406</v>
      </c>
      <c r="C128" s="11">
        <v>224.39911143882063</v>
      </c>
      <c r="D128" s="5">
        <v>-1.077901072466131</v>
      </c>
      <c r="E128" s="41">
        <f t="shared" si="62"/>
        <v>1.078643260191601</v>
      </c>
      <c r="F128" s="143">
        <f t="shared" si="63"/>
        <v>0.006667834758355676</v>
      </c>
      <c r="G128" s="58">
        <f t="shared" si="88"/>
        <v>37.399851906470104</v>
      </c>
      <c r="H128" s="60">
        <f t="shared" si="89"/>
        <v>0.17965017874435518</v>
      </c>
      <c r="I128" s="60">
        <f t="shared" si="90"/>
        <v>0.17977387669860012</v>
      </c>
      <c r="J128" s="41">
        <f t="shared" si="64"/>
        <v>1.078643260191601</v>
      </c>
      <c r="K128" s="18">
        <f t="shared" si="65"/>
        <v>0.01859842722035767</v>
      </c>
      <c r="L128" s="18">
        <f t="shared" si="66"/>
        <v>14.582090704157514</v>
      </c>
      <c r="M128" s="15">
        <f t="shared" si="67"/>
        <v>0.39208786905941695</v>
      </c>
      <c r="N128" s="18">
        <f t="shared" si="68"/>
        <v>16.009231556950986</v>
      </c>
      <c r="O128" s="18">
        <f t="shared" si="69"/>
        <v>491.592267174614</v>
      </c>
      <c r="P128" s="11">
        <f t="shared" si="70"/>
        <v>3.004902147826578</v>
      </c>
      <c r="Q128" s="83">
        <f t="shared" si="71"/>
        <v>525.5991778798289</v>
      </c>
      <c r="R128" s="113">
        <f t="shared" si="91"/>
        <v>1.9739953092736178E-05</v>
      </c>
      <c r="S128" s="62">
        <f t="shared" si="92"/>
        <v>0.01037530311692852</v>
      </c>
      <c r="T128" s="24"/>
      <c r="U128" s="54">
        <f t="shared" si="72"/>
        <v>1.7763202810452219</v>
      </c>
      <c r="V128" s="55">
        <f t="shared" si="73"/>
        <v>1.2995670174723193</v>
      </c>
      <c r="W128" s="55">
        <f t="shared" si="74"/>
        <v>1.078643260191601</v>
      </c>
      <c r="X128" s="55">
        <f t="shared" si="75"/>
        <v>1.2566241643455596</v>
      </c>
      <c r="Y128" s="56">
        <f t="shared" si="76"/>
        <v>1.7134098913812565</v>
      </c>
      <c r="Z128" s="103">
        <f t="shared" si="77"/>
        <v>548.2968468595965</v>
      </c>
      <c r="AA128" s="103">
        <f t="shared" si="78"/>
        <v>472.89589172986757</v>
      </c>
      <c r="AB128" s="103">
        <f t="shared" si="79"/>
        <v>432.2983893351933</v>
      </c>
      <c r="AC128" s="103">
        <f t="shared" si="80"/>
        <v>465.33810032294315</v>
      </c>
      <c r="AD128" s="103">
        <f t="shared" si="81"/>
        <v>539.1321076254695</v>
      </c>
      <c r="AE128" s="51">
        <f t="shared" si="82"/>
        <v>4.269134343847949</v>
      </c>
      <c r="AF128" s="52">
        <f t="shared" si="83"/>
        <v>2.513802843200817</v>
      </c>
      <c r="AG128" s="52">
        <f t="shared" si="84"/>
        <v>1.8520290463599813</v>
      </c>
      <c r="AH128" s="52">
        <f t="shared" si="85"/>
        <v>2.377649143576285</v>
      </c>
      <c r="AI128" s="53">
        <f t="shared" si="86"/>
        <v>4.011895362147857</v>
      </c>
    </row>
    <row r="129" spans="1:35" ht="16.5">
      <c r="A129" s="97">
        <v>12</v>
      </c>
      <c r="B129" s="4">
        <v>-0.033050352301813746</v>
      </c>
      <c r="C129" s="11">
        <v>223.2454832913768</v>
      </c>
      <c r="D129" s="5">
        <v>-1.1928439894742129</v>
      </c>
      <c r="E129" s="41">
        <f t="shared" si="62"/>
        <v>1.1933017677905409</v>
      </c>
      <c r="F129" s="143">
        <f t="shared" si="63"/>
        <v>0.005508392050302291</v>
      </c>
      <c r="G129" s="58">
        <f t="shared" si="88"/>
        <v>37.207580548562795</v>
      </c>
      <c r="H129" s="60">
        <f t="shared" si="89"/>
        <v>0.1988073315790355</v>
      </c>
      <c r="I129" s="60">
        <f t="shared" si="90"/>
        <v>0.19888362796509015</v>
      </c>
      <c r="J129" s="41">
        <f t="shared" si="64"/>
        <v>1.1933017677905409</v>
      </c>
      <c r="K129" s="18">
        <f t="shared" si="65"/>
        <v>0.012692765250963507</v>
      </c>
      <c r="L129" s="18">
        <f t="shared" si="66"/>
        <v>14.39625880110699</v>
      </c>
      <c r="M129" s="15">
        <f t="shared" si="67"/>
        <v>0.4801676428312337</v>
      </c>
      <c r="N129" s="18">
        <f t="shared" si="68"/>
        <v>19.40735854318437</v>
      </c>
      <c r="O129" s="18">
        <f t="shared" si="69"/>
        <v>506.47649467939954</v>
      </c>
      <c r="P129" s="11">
        <f t="shared" si="70"/>
        <v>3.309837518816187</v>
      </c>
      <c r="Q129" s="83">
        <f t="shared" si="71"/>
        <v>544.0828099505892</v>
      </c>
      <c r="R129" s="113">
        <f t="shared" si="91"/>
        <v>1.9739953092736178E-05</v>
      </c>
      <c r="S129" s="62">
        <f t="shared" si="92"/>
        <v>0.010740169146988724</v>
      </c>
      <c r="T129" s="24"/>
      <c r="U129" s="54">
        <f t="shared" si="72"/>
        <v>1.8376496646544591</v>
      </c>
      <c r="V129" s="55">
        <f t="shared" si="73"/>
        <v>1.3909601071548572</v>
      </c>
      <c r="W129" s="55">
        <f t="shared" si="74"/>
        <v>1.1933017677905409</v>
      </c>
      <c r="X129" s="55">
        <f t="shared" si="75"/>
        <v>1.3581434231891638</v>
      </c>
      <c r="Y129" s="56">
        <f t="shared" si="76"/>
        <v>1.7878823693174286</v>
      </c>
      <c r="Z129" s="103">
        <f t="shared" si="77"/>
        <v>557.0289950346579</v>
      </c>
      <c r="AA129" s="103">
        <f t="shared" si="78"/>
        <v>488.50774106397137</v>
      </c>
      <c r="AB129" s="103">
        <f t="shared" si="79"/>
        <v>453.9142427435463</v>
      </c>
      <c r="AC129" s="103">
        <f t="shared" si="80"/>
        <v>482.97336938888543</v>
      </c>
      <c r="AD129" s="103">
        <f t="shared" si="81"/>
        <v>549.9581251659365</v>
      </c>
      <c r="AE129" s="51">
        <f t="shared" si="82"/>
        <v>4.527404581517054</v>
      </c>
      <c r="AF129" s="52">
        <f t="shared" si="83"/>
        <v>2.8156500570267764</v>
      </c>
      <c r="AG129" s="52">
        <f t="shared" si="84"/>
        <v>2.1835003130682273</v>
      </c>
      <c r="AH129" s="52">
        <f t="shared" si="85"/>
        <v>2.7053741241697904</v>
      </c>
      <c r="AI129" s="53">
        <f t="shared" si="86"/>
        <v>4.317258518299085</v>
      </c>
    </row>
    <row r="130" spans="1:35" ht="16.5">
      <c r="A130" s="97">
        <v>13</v>
      </c>
      <c r="B130" s="4">
        <v>-0.023769270922318952</v>
      </c>
      <c r="C130" s="11">
        <v>221.79902427062035</v>
      </c>
      <c r="D130" s="5">
        <v>-1.3085322849584602</v>
      </c>
      <c r="E130" s="41">
        <f t="shared" si="62"/>
        <v>1.30874814957607</v>
      </c>
      <c r="F130" s="143">
        <f t="shared" si="63"/>
        <v>0.003961545153719825</v>
      </c>
      <c r="G130" s="58">
        <f t="shared" si="88"/>
        <v>36.96650404510339</v>
      </c>
      <c r="H130" s="60">
        <f t="shared" si="89"/>
        <v>0.21808871415974337</v>
      </c>
      <c r="I130" s="60">
        <f t="shared" si="90"/>
        <v>0.21812469159601167</v>
      </c>
      <c r="J130" s="41">
        <f t="shared" si="64"/>
        <v>1.30874814957607</v>
      </c>
      <c r="K130" s="18">
        <f t="shared" si="65"/>
        <v>0.006565015911952069</v>
      </c>
      <c r="L130" s="18">
        <f t="shared" si="66"/>
        <v>14.172444375311578</v>
      </c>
      <c r="M130" s="15">
        <f t="shared" si="67"/>
        <v>0.5778225443233521</v>
      </c>
      <c r="N130" s="18">
        <f t="shared" si="68"/>
        <v>23.12318491758558</v>
      </c>
      <c r="O130" s="18">
        <f t="shared" si="69"/>
        <v>521.1836742770284</v>
      </c>
      <c r="P130" s="11">
        <f t="shared" si="70"/>
        <v>3.6421873678305703</v>
      </c>
      <c r="Q130" s="83">
        <f t="shared" si="71"/>
        <v>562.7058784979915</v>
      </c>
      <c r="R130" s="113">
        <f t="shared" si="91"/>
        <v>1.9739953092736178E-05</v>
      </c>
      <c r="S130" s="62">
        <f t="shared" si="92"/>
        <v>0.011107787646557257</v>
      </c>
      <c r="T130" s="24"/>
      <c r="U130" s="54">
        <f t="shared" si="72"/>
        <v>1.9015766634617453</v>
      </c>
      <c r="V130" s="55">
        <f t="shared" si="73"/>
        <v>1.484833389298822</v>
      </c>
      <c r="W130" s="55">
        <f t="shared" si="74"/>
        <v>1.30874814957607</v>
      </c>
      <c r="X130" s="55">
        <f t="shared" si="75"/>
        <v>1.4629656120868955</v>
      </c>
      <c r="Y130" s="56">
        <f t="shared" si="76"/>
        <v>1.8673698571430941</v>
      </c>
      <c r="Z130" s="103">
        <f t="shared" si="77"/>
        <v>565.9257793352779</v>
      </c>
      <c r="AA130" s="103">
        <f t="shared" si="78"/>
        <v>503.92343429728953</v>
      </c>
      <c r="AB130" s="103">
        <f t="shared" si="79"/>
        <v>474.4927493396092</v>
      </c>
      <c r="AC130" s="103">
        <f t="shared" si="80"/>
        <v>500.3855892728754</v>
      </c>
      <c r="AD130" s="103">
        <f t="shared" si="81"/>
        <v>561.1908191400901</v>
      </c>
      <c r="AE130" s="51">
        <f t="shared" si="82"/>
        <v>4.804491269759323</v>
      </c>
      <c r="AF130" s="52">
        <f t="shared" si="83"/>
        <v>3.1427981389352038</v>
      </c>
      <c r="AG130" s="52">
        <f t="shared" si="84"/>
        <v>2.54338314034377</v>
      </c>
      <c r="AH130" s="52">
        <f t="shared" si="85"/>
        <v>3.0650399484958615</v>
      </c>
      <c r="AI130" s="53">
        <f t="shared" si="86"/>
        <v>4.65522434161869</v>
      </c>
    </row>
    <row r="131" spans="1:35" ht="16.5">
      <c r="A131" s="97">
        <v>14</v>
      </c>
      <c r="B131" s="4">
        <v>-0.013196180446840344</v>
      </c>
      <c r="C131" s="11">
        <v>219.76625931595973</v>
      </c>
      <c r="D131" s="5">
        <v>-1.42585825842523</v>
      </c>
      <c r="E131" s="41">
        <f t="shared" si="62"/>
        <v>1.4259193218053452</v>
      </c>
      <c r="F131" s="143">
        <f t="shared" si="63"/>
        <v>0.002199363407806724</v>
      </c>
      <c r="G131" s="58">
        <f t="shared" si="88"/>
        <v>36.62770988599329</v>
      </c>
      <c r="H131" s="60">
        <f t="shared" si="89"/>
        <v>0.23764304307087167</v>
      </c>
      <c r="I131" s="60">
        <f t="shared" si="90"/>
        <v>0.2376532203008909</v>
      </c>
      <c r="J131" s="41">
        <f t="shared" si="64"/>
        <v>1.4259193218053452</v>
      </c>
      <c r="K131" s="18">
        <f t="shared" si="65"/>
        <v>0.0020234876242917715</v>
      </c>
      <c r="L131" s="18">
        <f t="shared" si="66"/>
        <v>13.885782274015712</v>
      </c>
      <c r="M131" s="15">
        <f t="shared" si="67"/>
        <v>0.6860856066489571</v>
      </c>
      <c r="N131" s="18">
        <f t="shared" si="68"/>
        <v>27.18819936553966</v>
      </c>
      <c r="O131" s="18">
        <f t="shared" si="69"/>
        <v>535.7206200313628</v>
      </c>
      <c r="P131" s="11">
        <f t="shared" si="70"/>
        <v>4.002721350910867</v>
      </c>
      <c r="Q131" s="83">
        <f t="shared" si="71"/>
        <v>581.4854321161023</v>
      </c>
      <c r="R131" s="113">
        <f t="shared" si="91"/>
        <v>1.9739953092736178E-05</v>
      </c>
      <c r="S131" s="62">
        <f t="shared" si="92"/>
        <v>0.011478495154081286</v>
      </c>
      <c r="T131" s="24"/>
      <c r="U131" s="54">
        <f t="shared" si="72"/>
        <v>1.9682142299206369</v>
      </c>
      <c r="V131" s="55">
        <f t="shared" si="73"/>
        <v>1.5818553024386344</v>
      </c>
      <c r="W131" s="55">
        <f t="shared" si="74"/>
        <v>1.4259193218053452</v>
      </c>
      <c r="X131" s="55">
        <f t="shared" si="75"/>
        <v>1.5706070158368268</v>
      </c>
      <c r="Y131" s="56">
        <f t="shared" si="76"/>
        <v>1.9501147800956138</v>
      </c>
      <c r="Z131" s="103">
        <f t="shared" si="77"/>
        <v>574.9840507843735</v>
      </c>
      <c r="AA131" s="103">
        <f t="shared" si="78"/>
        <v>519.2509246511155</v>
      </c>
      <c r="AB131" s="103">
        <f t="shared" si="79"/>
        <v>494.3191072136947</v>
      </c>
      <c r="AC131" s="103">
        <f t="shared" si="80"/>
        <v>517.5038977466659</v>
      </c>
      <c r="AD131" s="103">
        <f t="shared" si="81"/>
        <v>572.5451197609642</v>
      </c>
      <c r="AE131" s="51">
        <f t="shared" si="82"/>
        <v>5.1018860773338055</v>
      </c>
      <c r="AF131" s="52">
        <f t="shared" si="83"/>
        <v>3.4991397710548457</v>
      </c>
      <c r="AG131" s="52">
        <f t="shared" si="84"/>
        <v>2.9354566257480483</v>
      </c>
      <c r="AH131" s="52">
        <f t="shared" si="85"/>
        <v>3.4568779603589324</v>
      </c>
      <c r="AI131" s="53">
        <f t="shared" si="86"/>
        <v>5.0202463200587015</v>
      </c>
    </row>
    <row r="132" spans="1:35" ht="16.5">
      <c r="A132" s="97">
        <v>15</v>
      </c>
      <c r="B132" s="4">
        <v>-0.004272548766898865</v>
      </c>
      <c r="C132" s="11">
        <v>217.9310841199892</v>
      </c>
      <c r="D132" s="5">
        <v>-1.5465244161194491</v>
      </c>
      <c r="E132" s="41">
        <f t="shared" si="62"/>
        <v>1.5465303179461336</v>
      </c>
      <c r="F132" s="143">
        <f t="shared" si="63"/>
        <v>0.0007120914611498108</v>
      </c>
      <c r="G132" s="58">
        <f t="shared" si="88"/>
        <v>36.321847353331535</v>
      </c>
      <c r="H132" s="60">
        <f t="shared" si="89"/>
        <v>0.2577540693532415</v>
      </c>
      <c r="I132" s="60">
        <f t="shared" si="90"/>
        <v>0.25775505299102225</v>
      </c>
      <c r="J132" s="41">
        <f t="shared" si="64"/>
        <v>1.5465303179461334</v>
      </c>
      <c r="K132" s="18">
        <f t="shared" si="65"/>
        <v>0.00021211829051734</v>
      </c>
      <c r="L132" s="18">
        <f t="shared" si="66"/>
        <v>13.643554870580262</v>
      </c>
      <c r="M132" s="15">
        <f t="shared" si="67"/>
        <v>0.8071219522763111</v>
      </c>
      <c r="N132" s="18">
        <f t="shared" si="68"/>
        <v>31.672995120647162</v>
      </c>
      <c r="O132" s="18">
        <f t="shared" si="69"/>
        <v>550.5205170199135</v>
      </c>
      <c r="P132" s="11">
        <f t="shared" si="70"/>
        <v>4.406262592157054</v>
      </c>
      <c r="Q132" s="83">
        <f t="shared" si="71"/>
        <v>601.0506636738648</v>
      </c>
      <c r="R132" s="113">
        <f t="shared" si="91"/>
        <v>1.9739953092736178E-05</v>
      </c>
      <c r="S132" s="62">
        <f t="shared" si="92"/>
        <v>0.011864711907280041</v>
      </c>
      <c r="T132" s="24"/>
      <c r="U132" s="54">
        <f t="shared" si="72"/>
        <v>2.0440841878420026</v>
      </c>
      <c r="V132" s="55">
        <f t="shared" si="73"/>
        <v>1.68559583270392</v>
      </c>
      <c r="W132" s="55">
        <f t="shared" si="74"/>
        <v>1.5465303179461334</v>
      </c>
      <c r="X132" s="55">
        <f t="shared" si="75"/>
        <v>1.6822152972431745</v>
      </c>
      <c r="Y132" s="56">
        <f t="shared" si="76"/>
        <v>2.038506844993644</v>
      </c>
      <c r="Z132" s="103">
        <f t="shared" si="77"/>
        <v>585.0377882177431</v>
      </c>
      <c r="AA132" s="103">
        <f t="shared" si="78"/>
        <v>535.0111158400003</v>
      </c>
      <c r="AB132" s="103">
        <f t="shared" si="79"/>
        <v>513.738435853104</v>
      </c>
      <c r="AC132" s="103">
        <f t="shared" si="80"/>
        <v>534.5073044907011</v>
      </c>
      <c r="AD132" s="103">
        <f t="shared" si="81"/>
        <v>584.3079406980187</v>
      </c>
      <c r="AE132" s="51">
        <f t="shared" si="82"/>
        <v>5.451120503543829</v>
      </c>
      <c r="AF132" s="52">
        <f t="shared" si="83"/>
        <v>3.900646866306436</v>
      </c>
      <c r="AG132" s="52">
        <f t="shared" si="84"/>
        <v>3.3672542424443437</v>
      </c>
      <c r="AH132" s="52">
        <f t="shared" si="85"/>
        <v>3.887229408869764</v>
      </c>
      <c r="AI132" s="53">
        <f t="shared" si="86"/>
        <v>5.425061939620898</v>
      </c>
    </row>
    <row r="133" spans="1:35" ht="16.5">
      <c r="A133" s="97">
        <v>16</v>
      </c>
      <c r="B133" s="4">
        <v>0.009362310202885027</v>
      </c>
      <c r="C133" s="11">
        <v>216.20133203357307</v>
      </c>
      <c r="D133" s="5">
        <v>-1.6661506047389647</v>
      </c>
      <c r="E133" s="41">
        <f t="shared" si="62"/>
        <v>1.66617690853173</v>
      </c>
      <c r="F133" s="143">
        <f aca="true" t="shared" si="93" ref="F133:F153">B133*$E$28*(1-$E$32)/$E$29/$E$33</f>
        <v>0.001560385033814171</v>
      </c>
      <c r="G133" s="58">
        <f t="shared" si="88"/>
        <v>36.03355533892884</v>
      </c>
      <c r="H133" s="60">
        <f t="shared" si="89"/>
        <v>0.2776917674564941</v>
      </c>
      <c r="I133" s="60">
        <f t="shared" si="90"/>
        <v>0.27769615142195503</v>
      </c>
      <c r="J133" s="41">
        <f t="shared" si="64"/>
        <v>1.66617690853173</v>
      </c>
      <c r="K133" s="18">
        <f t="shared" si="65"/>
        <v>0.0010185212976090029</v>
      </c>
      <c r="L133" s="18">
        <f t="shared" si="66"/>
        <v>13.432973774969167</v>
      </c>
      <c r="M133" s="15">
        <f t="shared" si="67"/>
        <v>0.9368155865591833</v>
      </c>
      <c r="N133" s="18">
        <f t="shared" si="68"/>
        <v>36.414738823113545</v>
      </c>
      <c r="O133" s="18">
        <f t="shared" si="69"/>
        <v>564.9430109339895</v>
      </c>
      <c r="P133" s="11">
        <f t="shared" si="70"/>
        <v>4.8372077976079115</v>
      </c>
      <c r="Q133" s="83">
        <f t="shared" si="71"/>
        <v>620.5657654375369</v>
      </c>
      <c r="R133" s="113">
        <f t="shared" si="91"/>
        <v>1.9739953092736178E-05</v>
      </c>
      <c r="S133" s="62">
        <f t="shared" si="92"/>
        <v>0.0122499391006949</v>
      </c>
      <c r="T133" s="24"/>
      <c r="U133" s="54">
        <f t="shared" si="72"/>
        <v>2.120959157772217</v>
      </c>
      <c r="V133" s="55">
        <f t="shared" si="73"/>
        <v>1.7890049334593205</v>
      </c>
      <c r="W133" s="55">
        <f t="shared" si="74"/>
        <v>1.66617690853173</v>
      </c>
      <c r="X133" s="55">
        <f t="shared" si="75"/>
        <v>1.7959087573386145</v>
      </c>
      <c r="Y133" s="56">
        <f t="shared" si="76"/>
        <v>2.132596298980496</v>
      </c>
      <c r="Z133" s="103">
        <f t="shared" si="77"/>
        <v>594.9516051729397</v>
      </c>
      <c r="AA133" s="103">
        <f t="shared" si="78"/>
        <v>550.1190428345407</v>
      </c>
      <c r="AB133" s="103">
        <f t="shared" si="79"/>
        <v>532.1082706332987</v>
      </c>
      <c r="AC133" s="103">
        <f t="shared" si="80"/>
        <v>551.1072366263991</v>
      </c>
      <c r="AD133" s="103">
        <f t="shared" si="81"/>
        <v>596.4288994027694</v>
      </c>
      <c r="AE133" s="51">
        <f t="shared" si="82"/>
        <v>5.816532852989519</v>
      </c>
      <c r="AF133" s="52">
        <f t="shared" si="83"/>
        <v>4.321944906878526</v>
      </c>
      <c r="AG133" s="52">
        <f t="shared" si="84"/>
        <v>3.8238789079414426</v>
      </c>
      <c r="AH133" s="52">
        <f t="shared" si="85"/>
        <v>4.3508209376748255</v>
      </c>
      <c r="AI133" s="53">
        <f t="shared" si="86"/>
        <v>5.872861382555241</v>
      </c>
    </row>
    <row r="134" spans="1:35" ht="16.5">
      <c r="A134" s="97">
        <v>17</v>
      </c>
      <c r="B134" s="4">
        <v>0.0184278144142489</v>
      </c>
      <c r="C134" s="11">
        <v>213.17801101084126</v>
      </c>
      <c r="D134" s="5">
        <v>-1.792796265344061</v>
      </c>
      <c r="E134" s="41">
        <f t="shared" si="62"/>
        <v>1.7928909708556453</v>
      </c>
      <c r="F134" s="143">
        <f t="shared" si="93"/>
        <v>0.0030713024023748168</v>
      </c>
      <c r="G134" s="58">
        <f t="shared" si="88"/>
        <v>35.52966850180688</v>
      </c>
      <c r="H134" s="60">
        <f t="shared" si="89"/>
        <v>0.2987993775573435</v>
      </c>
      <c r="I134" s="60">
        <f t="shared" si="90"/>
        <v>0.2988151618092742</v>
      </c>
      <c r="J134" s="41">
        <f t="shared" si="64"/>
        <v>1.7928909708556453</v>
      </c>
      <c r="K134" s="18">
        <f t="shared" si="65"/>
        <v>0.003945951301893781</v>
      </c>
      <c r="L134" s="18">
        <f t="shared" si="66"/>
        <v>13.078678372115329</v>
      </c>
      <c r="M134" s="15">
        <f t="shared" si="67"/>
        <v>1.084644642211517</v>
      </c>
      <c r="N134" s="18">
        <f t="shared" si="68"/>
        <v>41.74563960552024</v>
      </c>
      <c r="O134" s="18">
        <f t="shared" si="69"/>
        <v>579.5976910164982</v>
      </c>
      <c r="P134" s="11">
        <f t="shared" si="70"/>
        <v>5.3149190375073765</v>
      </c>
      <c r="Q134" s="83">
        <f t="shared" si="71"/>
        <v>640.8255186251545</v>
      </c>
      <c r="R134" s="113">
        <f t="shared" si="91"/>
        <v>1.9739953092736178E-05</v>
      </c>
      <c r="S134" s="62">
        <f t="shared" si="92"/>
        <v>0.012649865678288883</v>
      </c>
      <c r="T134" s="24"/>
      <c r="U134" s="54">
        <f t="shared" si="72"/>
        <v>2.205669209744652</v>
      </c>
      <c r="V134" s="55">
        <f t="shared" si="73"/>
        <v>1.9013361993265014</v>
      </c>
      <c r="W134" s="55">
        <f t="shared" si="74"/>
        <v>1.7928909708556453</v>
      </c>
      <c r="X134" s="55">
        <f t="shared" si="75"/>
        <v>1.913926000224319</v>
      </c>
      <c r="Y134" s="56">
        <f t="shared" si="76"/>
        <v>2.2273399932983353</v>
      </c>
      <c r="Z134" s="103">
        <f t="shared" si="77"/>
        <v>605.5672080491921</v>
      </c>
      <c r="AA134" s="103">
        <f t="shared" si="78"/>
        <v>565.8926976385097</v>
      </c>
      <c r="AB134" s="103">
        <f t="shared" si="79"/>
        <v>550.6755874164651</v>
      </c>
      <c r="AC134" s="103">
        <f t="shared" si="80"/>
        <v>567.6208831410827</v>
      </c>
      <c r="AD134" s="103">
        <f t="shared" si="81"/>
        <v>608.2320788372414</v>
      </c>
      <c r="AE134" s="51">
        <f t="shared" si="82"/>
        <v>6.23265379831119</v>
      </c>
      <c r="AF134" s="52">
        <f t="shared" si="83"/>
        <v>4.803433930443183</v>
      </c>
      <c r="AG134" s="52">
        <f t="shared" si="84"/>
        <v>4.338187164513953</v>
      </c>
      <c r="AH134" s="52">
        <f t="shared" si="85"/>
        <v>4.858945207955036</v>
      </c>
      <c r="AI134" s="53">
        <f t="shared" si="86"/>
        <v>6.341375086313523</v>
      </c>
    </row>
    <row r="135" spans="1:35" ht="16.5">
      <c r="A135" s="97">
        <v>18</v>
      </c>
      <c r="B135" s="4">
        <v>0.02956510364557552</v>
      </c>
      <c r="C135" s="11">
        <v>210.35084529172045</v>
      </c>
      <c r="D135" s="5">
        <v>-1.919585996192356</v>
      </c>
      <c r="E135" s="41">
        <f t="shared" si="62"/>
        <v>1.919813660783612</v>
      </c>
      <c r="F135" s="143">
        <f t="shared" si="93"/>
        <v>0.004927517274262586</v>
      </c>
      <c r="G135" s="58">
        <f t="shared" si="88"/>
        <v>35.058474215286736</v>
      </c>
      <c r="H135" s="60">
        <f t="shared" si="89"/>
        <v>0.31993099936539265</v>
      </c>
      <c r="I135" s="60">
        <f t="shared" si="90"/>
        <v>0.31996894346393534</v>
      </c>
      <c r="J135" s="41">
        <f t="shared" si="64"/>
        <v>1.919813660783612</v>
      </c>
      <c r="K135" s="18">
        <f t="shared" si="65"/>
        <v>0.01015693967781874</v>
      </c>
      <c r="L135" s="18">
        <f t="shared" si="66"/>
        <v>12.774174885422916</v>
      </c>
      <c r="M135" s="15">
        <f t="shared" si="67"/>
        <v>1.2434855522000163</v>
      </c>
      <c r="N135" s="18">
        <f t="shared" si="68"/>
        <v>47.39506078356224</v>
      </c>
      <c r="O135" s="18">
        <f t="shared" si="69"/>
        <v>593.9916690086358</v>
      </c>
      <c r="P135" s="11">
        <f t="shared" si="70"/>
        <v>5.8285289942614495</v>
      </c>
      <c r="Q135" s="83">
        <f t="shared" si="71"/>
        <v>661.2430761637602</v>
      </c>
      <c r="R135" s="113">
        <f t="shared" si="91"/>
        <v>1.9739953092736178E-05</v>
      </c>
      <c r="S135" s="62">
        <f t="shared" si="92"/>
        <v>0.013052907306369202</v>
      </c>
      <c r="T135" s="24"/>
      <c r="U135" s="54">
        <f t="shared" si="72"/>
        <v>2.294219121386348</v>
      </c>
      <c r="V135" s="55">
        <f t="shared" si="73"/>
        <v>2.0152204192031262</v>
      </c>
      <c r="W135" s="55">
        <f t="shared" si="74"/>
        <v>1.919813660783612</v>
      </c>
      <c r="X135" s="55">
        <f t="shared" si="75"/>
        <v>2.0339997147023396</v>
      </c>
      <c r="Y135" s="56">
        <f t="shared" si="76"/>
        <v>2.3271279251056867</v>
      </c>
      <c r="Z135" s="103">
        <f t="shared" si="77"/>
        <v>616.3281298333711</v>
      </c>
      <c r="AA135" s="103">
        <f t="shared" si="78"/>
        <v>581.2449899380443</v>
      </c>
      <c r="AB135" s="103">
        <f t="shared" si="79"/>
        <v>568.426389993706</v>
      </c>
      <c r="AC135" s="103">
        <f t="shared" si="80"/>
        <v>583.7170813293568</v>
      </c>
      <c r="AD135" s="103">
        <f t="shared" si="81"/>
        <v>620.2417539487005</v>
      </c>
      <c r="AE135" s="51">
        <f t="shared" si="82"/>
        <v>6.682730559541116</v>
      </c>
      <c r="AF135" s="52">
        <f t="shared" si="83"/>
        <v>5.31692390348643</v>
      </c>
      <c r="AG135" s="52">
        <f t="shared" si="84"/>
        <v>4.88501225831764</v>
      </c>
      <c r="AH135" s="52">
        <f t="shared" si="85"/>
        <v>5.404048357249104</v>
      </c>
      <c r="AI135" s="53">
        <f t="shared" si="86"/>
        <v>6.85392989271296</v>
      </c>
    </row>
    <row r="136" spans="1:35" ht="16.5">
      <c r="A136" s="97">
        <v>19</v>
      </c>
      <c r="B136" s="4">
        <v>0.043871816752934834</v>
      </c>
      <c r="C136" s="11">
        <v>206.0231579863197</v>
      </c>
      <c r="D136" s="5">
        <v>-2.0509802252788147</v>
      </c>
      <c r="E136" s="41">
        <f t="shared" si="62"/>
        <v>2.0514493951326074</v>
      </c>
      <c r="F136" s="143">
        <f t="shared" si="93"/>
        <v>0.007311969458822473</v>
      </c>
      <c r="G136" s="58">
        <f t="shared" si="88"/>
        <v>34.337192997719946</v>
      </c>
      <c r="H136" s="60">
        <f t="shared" si="89"/>
        <v>0.34183003754646907</v>
      </c>
      <c r="I136" s="60">
        <f t="shared" si="90"/>
        <v>0.34190823252210123</v>
      </c>
      <c r="J136" s="41">
        <f t="shared" si="64"/>
        <v>2.0514493951326074</v>
      </c>
      <c r="K136" s="18">
        <f t="shared" si="65"/>
        <v>0.0223653294434415</v>
      </c>
      <c r="L136" s="18">
        <f t="shared" si="66"/>
        <v>12.334098574193037</v>
      </c>
      <c r="M136" s="15">
        <f t="shared" si="67"/>
        <v>1.419542971864415</v>
      </c>
      <c r="N136" s="18">
        <f t="shared" si="68"/>
        <v>53.572352379710665</v>
      </c>
      <c r="O136" s="18">
        <f t="shared" si="69"/>
        <v>608.2656053907294</v>
      </c>
      <c r="P136" s="11">
        <f t="shared" si="70"/>
        <v>6.3840766170831085</v>
      </c>
      <c r="Q136" s="83">
        <f t="shared" si="71"/>
        <v>681.9980412630241</v>
      </c>
      <c r="R136" s="113">
        <f t="shared" si="91"/>
        <v>1.9739953092736178E-05</v>
      </c>
      <c r="S136" s="62">
        <f t="shared" si="92"/>
        <v>0.013462609343870047</v>
      </c>
      <c r="T136" s="24"/>
      <c r="U136" s="54">
        <f t="shared" si="72"/>
        <v>2.3841931013779636</v>
      </c>
      <c r="V136" s="55">
        <f t="shared" si="73"/>
        <v>2.1330256510397665</v>
      </c>
      <c r="W136" s="55">
        <f t="shared" si="74"/>
        <v>2.0514493951326074</v>
      </c>
      <c r="X136" s="55">
        <f t="shared" si="75"/>
        <v>2.158776348547305</v>
      </c>
      <c r="Y136" s="56">
        <f t="shared" si="76"/>
        <v>2.4301050460351505</v>
      </c>
      <c r="Z136" s="103">
        <f t="shared" si="77"/>
        <v>626.9201405556568</v>
      </c>
      <c r="AA136" s="103">
        <f t="shared" si="78"/>
        <v>596.4832875931705</v>
      </c>
      <c r="AB136" s="103">
        <f t="shared" si="79"/>
        <v>585.9993784923169</v>
      </c>
      <c r="AC136" s="103">
        <f t="shared" si="80"/>
        <v>599.7301624022579</v>
      </c>
      <c r="AD136" s="103">
        <f t="shared" si="81"/>
        <v>632.1950579102452</v>
      </c>
      <c r="AE136" s="51">
        <f t="shared" si="82"/>
        <v>7.155847449124227</v>
      </c>
      <c r="AF136" s="52">
        <f t="shared" si="83"/>
        <v>5.874944719102588</v>
      </c>
      <c r="AG136" s="52">
        <f t="shared" si="84"/>
        <v>5.485626138897658</v>
      </c>
      <c r="AH136" s="52">
        <f t="shared" si="85"/>
        <v>6.000557540684261</v>
      </c>
      <c r="AI136" s="53">
        <f t="shared" si="86"/>
        <v>7.403407237606805</v>
      </c>
    </row>
    <row r="137" spans="1:35" ht="16.5">
      <c r="A137" s="97">
        <v>20</v>
      </c>
      <c r="B137" s="4">
        <v>0.054678613808780696</v>
      </c>
      <c r="C137" s="11">
        <v>201.991793493032</v>
      </c>
      <c r="D137" s="5">
        <v>-2.188238226917165</v>
      </c>
      <c r="E137" s="41">
        <f t="shared" si="62"/>
        <v>2.188921261386446</v>
      </c>
      <c r="F137" s="143">
        <f t="shared" si="93"/>
        <v>0.00911310230146345</v>
      </c>
      <c r="G137" s="58">
        <f t="shared" si="88"/>
        <v>33.66529891550533</v>
      </c>
      <c r="H137" s="60">
        <f t="shared" si="89"/>
        <v>0.3647063711528608</v>
      </c>
      <c r="I137" s="60">
        <f t="shared" si="90"/>
        <v>0.36482021023107436</v>
      </c>
      <c r="J137" s="41">
        <f t="shared" si="64"/>
        <v>2.188921261386446</v>
      </c>
      <c r="K137" s="18">
        <f t="shared" si="65"/>
        <v>0.03474073907946221</v>
      </c>
      <c r="L137" s="18">
        <f t="shared" si="66"/>
        <v>11.940202366930396</v>
      </c>
      <c r="M137" s="15">
        <f t="shared" si="67"/>
        <v>1.6159011826598915</v>
      </c>
      <c r="N137" s="18">
        <f t="shared" si="68"/>
        <v>60.359211318089386</v>
      </c>
      <c r="O137" s="18">
        <f t="shared" si="69"/>
        <v>622.8696955159128</v>
      </c>
      <c r="P137" s="11">
        <f t="shared" si="70"/>
        <v>7.006818806957459</v>
      </c>
      <c r="Q137" s="83">
        <f t="shared" si="71"/>
        <v>703.8265699296294</v>
      </c>
      <c r="R137" s="113">
        <f t="shared" si="91"/>
        <v>1.9739953092736178E-05</v>
      </c>
      <c r="S137" s="62">
        <f t="shared" si="92"/>
        <v>0.013893503475832283</v>
      </c>
      <c r="T137" s="24"/>
      <c r="U137" s="54">
        <f t="shared" si="72"/>
        <v>2.4862224447115673</v>
      </c>
      <c r="V137" s="55">
        <f t="shared" si="73"/>
        <v>2.259446060143103</v>
      </c>
      <c r="W137" s="55">
        <f t="shared" si="74"/>
        <v>2.188921261386446</v>
      </c>
      <c r="X137" s="55">
        <f t="shared" si="75"/>
        <v>2.289135516772189</v>
      </c>
      <c r="Y137" s="56">
        <f t="shared" si="76"/>
        <v>2.539959030278035</v>
      </c>
      <c r="Z137" s="103">
        <f t="shared" si="77"/>
        <v>638.5252276251875</v>
      </c>
      <c r="AA137" s="103">
        <f t="shared" si="78"/>
        <v>612.1426926539859</v>
      </c>
      <c r="AB137" s="103">
        <f t="shared" si="79"/>
        <v>603.4936212503776</v>
      </c>
      <c r="AC137" s="103">
        <f t="shared" si="80"/>
        <v>615.7194708146296</v>
      </c>
      <c r="AD137" s="103">
        <f t="shared" si="81"/>
        <v>644.4674652353832</v>
      </c>
      <c r="AE137" s="51">
        <f t="shared" si="82"/>
        <v>7.71162815241934</v>
      </c>
      <c r="AF137" s="52">
        <f t="shared" si="83"/>
        <v>6.504148249115258</v>
      </c>
      <c r="AG137" s="52">
        <f t="shared" si="84"/>
        <v>6.149263137369386</v>
      </c>
      <c r="AH137" s="52">
        <f t="shared" si="85"/>
        <v>6.656474458701299</v>
      </c>
      <c r="AI137" s="53">
        <f t="shared" si="86"/>
        <v>8.012580037182014</v>
      </c>
    </row>
    <row r="138" spans="1:35" ht="16.5">
      <c r="A138" s="97">
        <v>21</v>
      </c>
      <c r="B138" s="4">
        <v>0.07017452105733035</v>
      </c>
      <c r="C138" s="11">
        <v>196.013483030584</v>
      </c>
      <c r="D138" s="5">
        <v>-2.328057691513309</v>
      </c>
      <c r="E138" s="41">
        <f aca="true" t="shared" si="94" ref="E138:E169">SQRT(B138^2+D138^2)</f>
        <v>2.3291150848379956</v>
      </c>
      <c r="F138" s="143">
        <f t="shared" si="93"/>
        <v>0.01169575350955506</v>
      </c>
      <c r="G138" s="58">
        <f t="shared" si="88"/>
        <v>32.66891383843067</v>
      </c>
      <c r="H138" s="60">
        <f t="shared" si="89"/>
        <v>0.38800961525221817</v>
      </c>
      <c r="I138" s="60">
        <f t="shared" si="90"/>
        <v>0.3881858474729993</v>
      </c>
      <c r="J138" s="41">
        <f aca="true" t="shared" si="95" ref="J138:J153">E138*E$28/E$29</f>
        <v>2.3291150848379956</v>
      </c>
      <c r="K138" s="18">
        <f aca="true" t="shared" si="96" ref="K138:K153">E$35*E$13/120*F138^2/E$7*E$6*E$9*(E$9-1)*E$4/E$5</f>
        <v>0.05722199248866419</v>
      </c>
      <c r="L138" s="18">
        <f aca="true" t="shared" si="97" ref="L138:L153">E$36*E$13/6*F138^2/E$8*E$6*E$4/E$5*(1+(G138*E$4/F138)^2/15)</f>
        <v>11.399479691644306</v>
      </c>
      <c r="M138" s="15">
        <f aca="true" t="shared" si="98" ref="M138:M153">E$37*E$13/8*H138^2/E$8*E$6*E$5/E$4</f>
        <v>1.828997342093131</v>
      </c>
      <c r="N138" s="18">
        <f aca="true" t="shared" si="99" ref="N138:N153">E$13*E$14*(E$11/E$10)^2*J138*(1-E$32)/E$33^2*(E$19/2/PI())^2/E$18*LN((E$17+E$18*J138)/(E$17+E$18*E$32*J138))</f>
        <v>67.62321088455883</v>
      </c>
      <c r="O138" s="18">
        <f aca="true" t="shared" si="100" ref="O138:O153">(Z138+AA138+AB138+AC138+AD138)/5</f>
        <v>637.0126336921242</v>
      </c>
      <c r="P138" s="11">
        <f aca="true" t="shared" si="101" ref="P138:P153">(AE138+AF138+AG138+AH138+AI138)/5</f>
        <v>7.666665507841827</v>
      </c>
      <c r="Q138" s="83">
        <f aca="true" t="shared" si="102" ref="Q138:Q169">SUM(K138:P138)</f>
        <v>725.5882091107509</v>
      </c>
      <c r="R138" s="113">
        <f t="shared" si="91"/>
        <v>1.9739953092736178E-05</v>
      </c>
      <c r="S138" s="62">
        <f t="shared" si="92"/>
        <v>0.01432307721248867</v>
      </c>
      <c r="T138" s="24"/>
      <c r="U138" s="54">
        <f aca="true" t="shared" si="103" ref="U138:U153">SQRT(($B138-$C138*0.8*$E$4)^2+$D138^2)*$E$28/$E$29</f>
        <v>2.5870114187936784</v>
      </c>
      <c r="V138" s="55">
        <f aca="true" t="shared" si="104" ref="V138:V153">SQRT(($B138-$C138*0.4*$E$4)^2+$D138^2)*$E$28/$E$29</f>
        <v>2.3874029989780916</v>
      </c>
      <c r="W138" s="55">
        <f aca="true" t="shared" si="105" ref="W138:W153">SQRT(($B138)^2+$D138^2)*$E$28/$E$29</f>
        <v>2.3291150848379956</v>
      </c>
      <c r="X138" s="55">
        <f aca="true" t="shared" si="106" ref="X138:X153">SQRT(($B138+$C138*0.4*$E$4)^2+$D138^2)*$E$28/$E$29</f>
        <v>2.4223707556110883</v>
      </c>
      <c r="Y138" s="56">
        <f aca="true" t="shared" si="107" ref="Y138:Y153">SQRT(($B138+$C138*0.8*$E$4)^2+$D138^2)*$E$28/$E$29</f>
        <v>2.651226523175524</v>
      </c>
      <c r="Z138" s="103">
        <f aca="true" t="shared" si="108" ref="Z138:Z153">$E$38*$E$13*$E$14*$E$16/$E$33*2/3*$E$20/PI()*($E$21*$E$22*LN((U138+$E$22)/($E$32*U138+$E$22))+$E$23*U138*(1-$E$32)+$E$24*U138^2/2*(1-$E$32^2))</f>
        <v>649.5758197793634</v>
      </c>
      <c r="AA138" s="103">
        <f aca="true" t="shared" si="109" ref="AA138:AA153">$E$38*$E$13*$E$14*$E$16/$E$33*2/3*$E$20/PI()*($E$21*$E$22*LN((V138+$E$22)/($E$32*V138+$E$22))+$E$23*V138*(1-$E$32)+$E$24*V138^2/2*(1-$E$32^2))</f>
        <v>627.2917636822631</v>
      </c>
      <c r="AB138" s="103">
        <f aca="true" t="shared" si="110" ref="AB138:AB153">$E$38*$E$13*$E$14*$E$16/$E$33*2/3*$E$20/PI()*($E$21*$E$22*LN((W138+$E$22)/($E$32*W138+$E$22))+$E$23*W138*(1-$E$32)+$E$24*W138^2/2*(1-$E$32^2))</f>
        <v>620.4766073484832</v>
      </c>
      <c r="AC138" s="103">
        <f aca="true" t="shared" si="111" ref="AC138:AC153">$E$38*$E$13*$E$14*$E$16/$E$33*2/3*$E$20/PI()*($E$21*$E$22*LN((X138+$E$22)/($E$32*X138+$E$22))+$E$23*X138*(1-$E$32)+$E$24*X138^2/2*(1-$E$32^2))</f>
        <v>631.3125302606823</v>
      </c>
      <c r="AD138" s="103">
        <f aca="true" t="shared" si="112" ref="AD138:AD153">$E$38*$E$13*$E$14*$E$16/$E$33*2/3*$E$20/PI()*($E$21*$E$22*LN((Y138+$E$22)/($E$32*Y138+$E$22))+$E$23*Y138*(1-$E$32)+$E$24*Y138^2/2*(1-$E$32^2))</f>
        <v>656.4064473898294</v>
      </c>
      <c r="AE138" s="51">
        <f aca="true" t="shared" si="113" ref="AE138:AE153">1/9/PI()*$E$20/$E$33*$E$27^2*U138*(3*U138+4*$E$26)/($E$25*$E$26*$E$13*$E$14*$E$16*16*$E$4^2*$E$5^2)</f>
        <v>8.28076249381626</v>
      </c>
      <c r="AF138" s="52">
        <f aca="true" t="shared" si="114" ref="AF138:AF153">1/9/PI()*$E$20/$E$33*$E$27^2*V138*(3*V138+4*$E$26)/($E$25*$E$26*$E$13*$E$14*$E$16*16*$E$4^2*$E$5^2)</f>
        <v>7.17302055181169</v>
      </c>
      <c r="AG138" s="52">
        <f aca="true" t="shared" si="115" ref="AG138:AG153">1/9/PI()*$E$20/$E$33*$E$27^2*W138*(3*W138+4*$E$26)/($E$25*$E$26*$E$13*$E$14*$E$16*16*$E$4^2*$E$5^2)</f>
        <v>6.864335783786923</v>
      </c>
      <c r="AH138" s="52">
        <f aca="true" t="shared" si="116" ref="AH138:AH153">1/9/PI()*$E$20/$E$33*$E$27^2*X138*(3*X138+4*$E$26)/($E$25*$E$26*$E$13*$E$14*$E$16*16*$E$4^2*$E$5^2)</f>
        <v>7.361413021250574</v>
      </c>
      <c r="AI138" s="53">
        <f aca="true" t="shared" si="117" ref="AI138:AI153">1/9/PI()*$E$20/$E$33*$E$27^2*Y138*(3*Y138+4*$E$26)/($E$25*$E$26*$E$13*$E$14*$E$16*16*$E$4^2*$E$5^2)</f>
        <v>8.653795688543685</v>
      </c>
    </row>
    <row r="139" spans="1:35" ht="16.5">
      <c r="A139" s="97">
        <v>22</v>
      </c>
      <c r="B139" s="4">
        <v>0.08579211363078798</v>
      </c>
      <c r="C139" s="11">
        <v>189.59314325737907</v>
      </c>
      <c r="D139" s="5">
        <v>-2.4754628285952887</v>
      </c>
      <c r="E139" s="41">
        <f t="shared" si="94"/>
        <v>2.476949031069922</v>
      </c>
      <c r="F139" s="143">
        <f t="shared" si="93"/>
        <v>0.01429868560513133</v>
      </c>
      <c r="G139" s="58">
        <f t="shared" si="88"/>
        <v>31.598857209563175</v>
      </c>
      <c r="H139" s="60">
        <f t="shared" si="89"/>
        <v>0.41257713809921476</v>
      </c>
      <c r="I139" s="60">
        <f t="shared" si="90"/>
        <v>0.4128248385116537</v>
      </c>
      <c r="J139" s="41">
        <f t="shared" si="95"/>
        <v>2.476949031069922</v>
      </c>
      <c r="K139" s="18">
        <f t="shared" si="96"/>
        <v>0.08552612519870345</v>
      </c>
      <c r="L139" s="18">
        <f t="shared" si="97"/>
        <v>10.868058780106127</v>
      </c>
      <c r="M139" s="15">
        <f t="shared" si="98"/>
        <v>2.067942297940034</v>
      </c>
      <c r="N139" s="18">
        <f t="shared" si="99"/>
        <v>75.64661553596956</v>
      </c>
      <c r="O139" s="18">
        <f t="shared" si="100"/>
        <v>651.4480249988898</v>
      </c>
      <c r="P139" s="11">
        <f t="shared" si="101"/>
        <v>8.406217813155815</v>
      </c>
      <c r="Q139" s="83">
        <f t="shared" si="102"/>
        <v>748.52238555126</v>
      </c>
      <c r="R139" s="113">
        <f t="shared" si="91"/>
        <v>1.9739953092736178E-05</v>
      </c>
      <c r="S139" s="62">
        <f t="shared" si="92"/>
        <v>0.014775796779644856</v>
      </c>
      <c r="T139" s="24"/>
      <c r="U139" s="54">
        <f t="shared" si="103"/>
        <v>2.6981287633115105</v>
      </c>
      <c r="V139" s="55">
        <f t="shared" si="104"/>
        <v>2.5242249122038234</v>
      </c>
      <c r="W139" s="55">
        <f t="shared" si="105"/>
        <v>2.476949031069922</v>
      </c>
      <c r="X139" s="55">
        <f t="shared" si="106"/>
        <v>2.5633170129331218</v>
      </c>
      <c r="Y139" s="56">
        <f t="shared" si="107"/>
        <v>2.770859835179843</v>
      </c>
      <c r="Z139" s="103">
        <f t="shared" si="108"/>
        <v>661.2937187256528</v>
      </c>
      <c r="AA139" s="103">
        <f t="shared" si="109"/>
        <v>642.7395745681304</v>
      </c>
      <c r="AB139" s="103">
        <f t="shared" si="110"/>
        <v>637.4879941356168</v>
      </c>
      <c r="AC139" s="103">
        <f t="shared" si="111"/>
        <v>647.0143732495612</v>
      </c>
      <c r="AD139" s="103">
        <f t="shared" si="112"/>
        <v>668.7044643154877</v>
      </c>
      <c r="AE139" s="51">
        <f t="shared" si="113"/>
        <v>8.93138350388727</v>
      </c>
      <c r="AF139" s="52">
        <f t="shared" si="114"/>
        <v>7.923872832703797</v>
      </c>
      <c r="AG139" s="52">
        <f t="shared" si="115"/>
        <v>7.660267214998319</v>
      </c>
      <c r="AH139" s="52">
        <f t="shared" si="116"/>
        <v>8.145168041360694</v>
      </c>
      <c r="AI139" s="53">
        <f t="shared" si="117"/>
        <v>9.370397472828984</v>
      </c>
    </row>
    <row r="140" spans="1:35" ht="16.5">
      <c r="A140" s="97">
        <v>23</v>
      </c>
      <c r="B140" s="4">
        <v>0.10283443261820402</v>
      </c>
      <c r="C140" s="11">
        <v>181.90473849406033</v>
      </c>
      <c r="D140" s="5">
        <v>-2.629643364752149</v>
      </c>
      <c r="E140" s="41">
        <f t="shared" si="94"/>
        <v>2.6316533104337494</v>
      </c>
      <c r="F140" s="143">
        <f t="shared" si="93"/>
        <v>0.017139072103034007</v>
      </c>
      <c r="G140" s="58">
        <f aca="true" t="shared" si="118" ref="G140:G153">C140*$E$28*(1-$E$32)/$E$29/$E$33</f>
        <v>30.317456415676723</v>
      </c>
      <c r="H140" s="60">
        <f aca="true" t="shared" si="119" ref="H140:H153">-D140*$E$28*(1-$E$32)/$E$29/$E$33</f>
        <v>0.43827389412535817</v>
      </c>
      <c r="I140" s="60">
        <f aca="true" t="shared" si="120" ref="I140:I153">E140*$E$28*(1-$E$32)/$E$29/$E$33</f>
        <v>0.4386088850722915</v>
      </c>
      <c r="J140" s="41">
        <f t="shared" si="95"/>
        <v>2.6316533104337494</v>
      </c>
      <c r="K140" s="18">
        <f t="shared" si="96"/>
        <v>0.1228799918695245</v>
      </c>
      <c r="L140" s="18">
        <f t="shared" si="97"/>
        <v>10.28480117580126</v>
      </c>
      <c r="M140" s="15">
        <f t="shared" si="98"/>
        <v>2.333561782553577</v>
      </c>
      <c r="N140" s="18">
        <f t="shared" si="99"/>
        <v>84.43004882955232</v>
      </c>
      <c r="O140" s="18">
        <f t="shared" si="100"/>
        <v>665.8969229257772</v>
      </c>
      <c r="P140" s="11">
        <f t="shared" si="101"/>
        <v>9.221837458474287</v>
      </c>
      <c r="Q140" s="83">
        <f t="shared" si="102"/>
        <v>772.2900521640281</v>
      </c>
      <c r="R140" s="113">
        <f t="shared" si="91"/>
        <v>1.9739953092736178E-05</v>
      </c>
      <c r="S140" s="62">
        <f t="shared" si="92"/>
        <v>0.01524496940370469</v>
      </c>
      <c r="T140" s="24"/>
      <c r="U140" s="54">
        <f t="shared" si="103"/>
        <v>2.8166694333203464</v>
      </c>
      <c r="V140" s="55">
        <f t="shared" si="104"/>
        <v>2.6684125088446486</v>
      </c>
      <c r="W140" s="55">
        <f t="shared" si="105"/>
        <v>2.6316533104337494</v>
      </c>
      <c r="X140" s="55">
        <f t="shared" si="106"/>
        <v>2.710931239164157</v>
      </c>
      <c r="Y140" s="56">
        <f t="shared" si="107"/>
        <v>2.8967347874522775</v>
      </c>
      <c r="Z140" s="103">
        <f t="shared" si="108"/>
        <v>673.2683496565021</v>
      </c>
      <c r="AA140" s="103">
        <f t="shared" si="109"/>
        <v>658.2071675540976</v>
      </c>
      <c r="AB140" s="103">
        <f t="shared" si="110"/>
        <v>654.3415623708422</v>
      </c>
      <c r="AC140" s="103">
        <f t="shared" si="111"/>
        <v>662.6129464299091</v>
      </c>
      <c r="AD140" s="103">
        <f t="shared" si="112"/>
        <v>681.0545886175349</v>
      </c>
      <c r="AE140" s="51">
        <f t="shared" si="113"/>
        <v>9.652252227617904</v>
      </c>
      <c r="AF140" s="52">
        <f t="shared" si="114"/>
        <v>8.755007392583245</v>
      </c>
      <c r="AG140" s="52">
        <f t="shared" si="115"/>
        <v>8.53923295164434</v>
      </c>
      <c r="AH140" s="52">
        <f t="shared" si="116"/>
        <v>9.00790608209388</v>
      </c>
      <c r="AI140" s="53">
        <f t="shared" si="117"/>
        <v>10.154788638432063</v>
      </c>
    </row>
    <row r="141" spans="1:35" ht="16.5">
      <c r="A141" s="97">
        <v>24</v>
      </c>
      <c r="B141" s="4">
        <v>0.12083971093911572</v>
      </c>
      <c r="C141" s="11">
        <v>172.05837031981866</v>
      </c>
      <c r="D141" s="5">
        <v>-2.797470268727008</v>
      </c>
      <c r="E141" s="41">
        <f t="shared" si="94"/>
        <v>2.8000789524853413</v>
      </c>
      <c r="F141" s="143">
        <f t="shared" si="93"/>
        <v>0.020139951823185953</v>
      </c>
      <c r="G141" s="58">
        <f t="shared" si="118"/>
        <v>28.67639505330311</v>
      </c>
      <c r="H141" s="60">
        <f t="shared" si="119"/>
        <v>0.4662450447878347</v>
      </c>
      <c r="I141" s="60">
        <f t="shared" si="120"/>
        <v>0.46667982541422354</v>
      </c>
      <c r="J141" s="41">
        <f t="shared" si="95"/>
        <v>2.8000789524853413</v>
      </c>
      <c r="K141" s="18">
        <f t="shared" si="96"/>
        <v>0.16967717190644413</v>
      </c>
      <c r="L141" s="18">
        <f t="shared" si="97"/>
        <v>9.580819394465534</v>
      </c>
      <c r="M141" s="15">
        <f t="shared" si="98"/>
        <v>2.640927973790926</v>
      </c>
      <c r="N141" s="18">
        <f t="shared" si="99"/>
        <v>94.42801494588245</v>
      </c>
      <c r="O141" s="18">
        <f t="shared" si="100"/>
        <v>680.8428082036711</v>
      </c>
      <c r="P141" s="11">
        <f t="shared" si="101"/>
        <v>10.15683414859275</v>
      </c>
      <c r="Q141" s="83">
        <f t="shared" si="102"/>
        <v>797.8190818383092</v>
      </c>
      <c r="R141" s="113">
        <f t="shared" si="91"/>
        <v>1.9739953092736178E-05</v>
      </c>
      <c r="S141" s="62">
        <f t="shared" si="92"/>
        <v>0.01574891125197807</v>
      </c>
      <c r="T141" s="24"/>
      <c r="U141" s="54">
        <f t="shared" si="103"/>
        <v>2.9483395015003233</v>
      </c>
      <c r="V141" s="55">
        <f t="shared" si="104"/>
        <v>2.8266504296891655</v>
      </c>
      <c r="W141" s="55">
        <f t="shared" si="105"/>
        <v>2.8000789524853413</v>
      </c>
      <c r="X141" s="55">
        <f t="shared" si="106"/>
        <v>2.8712670167672605</v>
      </c>
      <c r="Y141" s="56">
        <f t="shared" si="107"/>
        <v>3.033339591264783</v>
      </c>
      <c r="Z141" s="103">
        <f t="shared" si="108"/>
        <v>685.945850770977</v>
      </c>
      <c r="AA141" s="103">
        <f t="shared" si="109"/>
        <v>674.2521662792842</v>
      </c>
      <c r="AB141" s="103">
        <f t="shared" si="110"/>
        <v>671.6246942484855</v>
      </c>
      <c r="AC141" s="103">
        <f t="shared" si="111"/>
        <v>678.6040213362726</v>
      </c>
      <c r="AD141" s="103">
        <f t="shared" si="112"/>
        <v>693.7873083833366</v>
      </c>
      <c r="AE141" s="51">
        <f t="shared" si="113"/>
        <v>10.485374207876982</v>
      </c>
      <c r="AF141" s="52">
        <f t="shared" si="114"/>
        <v>9.714210561460316</v>
      </c>
      <c r="AG141" s="52">
        <f t="shared" si="115"/>
        <v>9.549698341497267</v>
      </c>
      <c r="AH141" s="52">
        <f t="shared" si="116"/>
        <v>9.993570275306347</v>
      </c>
      <c r="AI141" s="53">
        <f t="shared" si="117"/>
        <v>11.041317356822839</v>
      </c>
    </row>
    <row r="142" spans="1:35" ht="16.5">
      <c r="A142" s="97">
        <v>25</v>
      </c>
      <c r="B142" s="4">
        <v>0.14004875197477773</v>
      </c>
      <c r="C142" s="11">
        <v>159.30777595121364</v>
      </c>
      <c r="D142" s="5">
        <v>-2.9734757363186137</v>
      </c>
      <c r="E142" s="41">
        <f t="shared" si="94"/>
        <v>2.9767720113245515</v>
      </c>
      <c r="F142" s="143">
        <f t="shared" si="93"/>
        <v>0.023341458662462955</v>
      </c>
      <c r="G142" s="58">
        <f t="shared" si="118"/>
        <v>26.551295991868937</v>
      </c>
      <c r="H142" s="60">
        <f t="shared" si="119"/>
        <v>0.49557928938643564</v>
      </c>
      <c r="I142" s="60">
        <f t="shared" si="120"/>
        <v>0.4961286685540919</v>
      </c>
      <c r="J142" s="41">
        <f t="shared" si="95"/>
        <v>2.976772011324551</v>
      </c>
      <c r="K142" s="18">
        <f t="shared" si="96"/>
        <v>0.22790956255985106</v>
      </c>
      <c r="L142" s="18">
        <f t="shared" si="97"/>
        <v>8.736922842164356</v>
      </c>
      <c r="M142" s="15">
        <f t="shared" si="98"/>
        <v>2.9836947879173117</v>
      </c>
      <c r="N142" s="18">
        <f t="shared" si="99"/>
        <v>105.38807789030083</v>
      </c>
      <c r="O142" s="18">
        <f t="shared" si="100"/>
        <v>695.6091785188846</v>
      </c>
      <c r="P142" s="11">
        <f t="shared" si="101"/>
        <v>11.187359493126058</v>
      </c>
      <c r="Q142" s="83">
        <f t="shared" si="102"/>
        <v>824.1331430949531</v>
      </c>
      <c r="R142" s="113">
        <f t="shared" si="91"/>
        <v>1.9739953092736178E-05</v>
      </c>
      <c r="S142" s="62">
        <f t="shared" si="92"/>
        <v>0.016268349586863608</v>
      </c>
      <c r="T142" s="24"/>
      <c r="U142" s="54">
        <f t="shared" si="103"/>
        <v>3.0881935287372912</v>
      </c>
      <c r="V142" s="55">
        <f t="shared" si="104"/>
        <v>2.993645553686447</v>
      </c>
      <c r="W142" s="55">
        <f t="shared" si="105"/>
        <v>2.976772011324551</v>
      </c>
      <c r="X142" s="55">
        <f t="shared" si="106"/>
        <v>3.0388670569524145</v>
      </c>
      <c r="Y142" s="56">
        <f t="shared" si="107"/>
        <v>3.1753012216769108</v>
      </c>
      <c r="Z142" s="103">
        <f t="shared" si="108"/>
        <v>698.7068050607434</v>
      </c>
      <c r="AA142" s="103">
        <f t="shared" si="109"/>
        <v>690.158609807702</v>
      </c>
      <c r="AB142" s="103">
        <f t="shared" si="110"/>
        <v>688.5985038749398</v>
      </c>
      <c r="AC142" s="103">
        <f t="shared" si="111"/>
        <v>694.2880194354384</v>
      </c>
      <c r="AD142" s="103">
        <f t="shared" si="112"/>
        <v>706.2939544155998</v>
      </c>
      <c r="AE142" s="51">
        <f t="shared" si="113"/>
        <v>11.407636676163282</v>
      </c>
      <c r="AF142" s="52">
        <f t="shared" si="114"/>
        <v>10.779929267147985</v>
      </c>
      <c r="AG142" s="52">
        <f t="shared" si="115"/>
        <v>10.66975479051136</v>
      </c>
      <c r="AH142" s="52">
        <f t="shared" si="116"/>
        <v>11.077962021171041</v>
      </c>
      <c r="AI142" s="53">
        <f t="shared" si="117"/>
        <v>12.001514710636624</v>
      </c>
    </row>
    <row r="143" spans="1:35" ht="16.5">
      <c r="A143" s="97">
        <v>26</v>
      </c>
      <c r="B143" s="4">
        <v>0.15801513373855514</v>
      </c>
      <c r="C143" s="11">
        <v>142.17475348390215</v>
      </c>
      <c r="D143" s="5">
        <v>-3.150556107261471</v>
      </c>
      <c r="E143" s="41">
        <f t="shared" si="94"/>
        <v>3.154516217662063</v>
      </c>
      <c r="F143" s="143">
        <f t="shared" si="93"/>
        <v>0.02633585562309252</v>
      </c>
      <c r="G143" s="58">
        <f t="shared" si="118"/>
        <v>23.69579224731703</v>
      </c>
      <c r="H143" s="60">
        <f t="shared" si="119"/>
        <v>0.5250926845435786</v>
      </c>
      <c r="I143" s="60">
        <f t="shared" si="120"/>
        <v>0.5257527029436772</v>
      </c>
      <c r="J143" s="41">
        <f t="shared" si="95"/>
        <v>3.154516217662063</v>
      </c>
      <c r="K143" s="18">
        <f t="shared" si="96"/>
        <v>0.29013587195821405</v>
      </c>
      <c r="L143" s="18">
        <f t="shared" si="97"/>
        <v>7.648322993609291</v>
      </c>
      <c r="M143" s="15">
        <f t="shared" si="98"/>
        <v>3.349654654830169</v>
      </c>
      <c r="N143" s="18">
        <f t="shared" si="99"/>
        <v>116.88319540274352</v>
      </c>
      <c r="O143" s="18">
        <f t="shared" si="100"/>
        <v>709.4606606461</v>
      </c>
      <c r="P143" s="11">
        <f t="shared" si="101"/>
        <v>12.268645808457611</v>
      </c>
      <c r="Q143" s="83">
        <f t="shared" si="102"/>
        <v>849.9006153776987</v>
      </c>
      <c r="R143" s="113">
        <f t="shared" si="91"/>
        <v>1.835733716819129E-05</v>
      </c>
      <c r="S143" s="62">
        <f>Q143*K$33*(A144-A142)/2</f>
        <v>0.015601912155941679</v>
      </c>
      <c r="T143" s="24"/>
      <c r="U143" s="54">
        <f t="shared" si="103"/>
        <v>3.229827718548897</v>
      </c>
      <c r="V143" s="55">
        <f t="shared" si="104"/>
        <v>3.1626733715510107</v>
      </c>
      <c r="W143" s="55">
        <f t="shared" si="105"/>
        <v>3.154516217662063</v>
      </c>
      <c r="X143" s="55">
        <f t="shared" si="106"/>
        <v>3.205806642427481</v>
      </c>
      <c r="Y143" s="56">
        <f t="shared" si="107"/>
        <v>3.3137854243350477</v>
      </c>
      <c r="Z143" s="103">
        <f t="shared" si="108"/>
        <v>710.9038234598099</v>
      </c>
      <c r="AA143" s="103">
        <f t="shared" si="109"/>
        <v>705.2110823060723</v>
      </c>
      <c r="AB143" s="103">
        <f t="shared" si="110"/>
        <v>704.5085234009275</v>
      </c>
      <c r="AC143" s="103">
        <f t="shared" si="111"/>
        <v>708.886165991549</v>
      </c>
      <c r="AD143" s="103">
        <f t="shared" si="112"/>
        <v>717.7937080721407</v>
      </c>
      <c r="AE143" s="51">
        <f t="shared" si="113"/>
        <v>12.380860001677831</v>
      </c>
      <c r="AF143" s="52">
        <f t="shared" si="114"/>
        <v>11.91449598529197</v>
      </c>
      <c r="AG143" s="52">
        <f t="shared" si="115"/>
        <v>11.858451698314859</v>
      </c>
      <c r="AH143" s="52">
        <f t="shared" si="116"/>
        <v>12.213022527207443</v>
      </c>
      <c r="AI143" s="53">
        <f t="shared" si="117"/>
        <v>12.97639882979595</v>
      </c>
    </row>
    <row r="144" spans="1:35" ht="16.5">
      <c r="A144" s="114">
        <v>26.859917</v>
      </c>
      <c r="B144" s="105">
        <v>0.1788023528826681</v>
      </c>
      <c r="C144" s="37">
        <v>125.37108359683027</v>
      </c>
      <c r="D144" s="38">
        <v>-3.247446614903221</v>
      </c>
      <c r="E144" s="42">
        <f t="shared" si="94"/>
        <v>3.2523652620889254</v>
      </c>
      <c r="F144" s="144">
        <f t="shared" si="93"/>
        <v>0.02980039214711135</v>
      </c>
      <c r="G144" s="37">
        <f t="shared" si="118"/>
        <v>20.89518059947171</v>
      </c>
      <c r="H144" s="105">
        <f t="shared" si="119"/>
        <v>0.5412411024838701</v>
      </c>
      <c r="I144" s="105">
        <f t="shared" si="120"/>
        <v>0.5420608770148209</v>
      </c>
      <c r="J144" s="42">
        <f t="shared" si="95"/>
        <v>3.2523652620889254</v>
      </c>
      <c r="K144" s="112">
        <f t="shared" si="96"/>
        <v>0.3714929021168323</v>
      </c>
      <c r="L144" s="112">
        <f t="shared" si="97"/>
        <v>6.873511640834123</v>
      </c>
      <c r="M144" s="106">
        <f t="shared" si="98"/>
        <v>3.5588496304248842</v>
      </c>
      <c r="N144" s="18">
        <f t="shared" si="99"/>
        <v>123.40638822466418</v>
      </c>
      <c r="O144" s="112">
        <f t="shared" si="100"/>
        <v>716.3867093452197</v>
      </c>
      <c r="P144" s="37">
        <f t="shared" si="101"/>
        <v>12.857528974560841</v>
      </c>
      <c r="Q144" s="84">
        <f t="shared" si="102"/>
        <v>863.4544807178206</v>
      </c>
      <c r="R144" s="107">
        <f>K$33*(A144-A143)/2</f>
        <v>8.487360621823202E-06</v>
      </c>
      <c r="S144" s="115">
        <f>Q144*K$33*(A144-A143)/2</f>
        <v>0.007328449558381232</v>
      </c>
      <c r="T144" s="116"/>
      <c r="U144" s="117">
        <f t="shared" si="103"/>
        <v>3.3001910855679797</v>
      </c>
      <c r="V144" s="118">
        <f t="shared" si="104"/>
        <v>3.2538749129668894</v>
      </c>
      <c r="W144" s="118">
        <f t="shared" si="105"/>
        <v>3.2523652620889254</v>
      </c>
      <c r="X144" s="118">
        <f t="shared" si="106"/>
        <v>3.295723706211554</v>
      </c>
      <c r="Y144" s="119">
        <f t="shared" si="107"/>
        <v>3.3822251252927327</v>
      </c>
      <c r="Z144" s="120">
        <f t="shared" si="108"/>
        <v>716.6951614212146</v>
      </c>
      <c r="AA144" s="120">
        <f t="shared" si="109"/>
        <v>712.9029549524181</v>
      </c>
      <c r="AB144" s="120">
        <f t="shared" si="110"/>
        <v>712.7780610242593</v>
      </c>
      <c r="AC144" s="120">
        <f t="shared" si="111"/>
        <v>716.3327208192377</v>
      </c>
      <c r="AD144" s="120">
        <f t="shared" si="112"/>
        <v>723.224648508969</v>
      </c>
      <c r="AE144" s="121">
        <f t="shared" si="113"/>
        <v>12.879028815060202</v>
      </c>
      <c r="AF144" s="122">
        <f t="shared" si="114"/>
        <v>12.550017123789074</v>
      </c>
      <c r="AG144" s="122">
        <f t="shared" si="115"/>
        <v>12.539364192765238</v>
      </c>
      <c r="AH144" s="122">
        <f t="shared" si="116"/>
        <v>12.847110404973254</v>
      </c>
      <c r="AI144" s="123">
        <f t="shared" si="117"/>
        <v>13.47212433621644</v>
      </c>
    </row>
    <row r="145" spans="1:35" ht="26.25" customHeight="1">
      <c r="A145" s="97">
        <v>34.675184</v>
      </c>
      <c r="B145" s="4">
        <v>0.29851883854053085</v>
      </c>
      <c r="C145" s="11">
        <v>99.61570018404724</v>
      </c>
      <c r="D145" s="5">
        <v>-2.59599923610552</v>
      </c>
      <c r="E145" s="41">
        <f t="shared" si="94"/>
        <v>2.6131064905250287</v>
      </c>
      <c r="F145" s="143">
        <f t="shared" si="93"/>
        <v>0.04975313975675514</v>
      </c>
      <c r="G145" s="58">
        <f t="shared" si="118"/>
        <v>16.602616697341208</v>
      </c>
      <c r="H145" s="60">
        <f t="shared" si="119"/>
        <v>0.43266653935092</v>
      </c>
      <c r="I145" s="60">
        <f t="shared" si="120"/>
        <v>0.4355177484208382</v>
      </c>
      <c r="J145" s="41">
        <f t="shared" si="95"/>
        <v>2.6131064905250287</v>
      </c>
      <c r="K145" s="18">
        <f t="shared" si="96"/>
        <v>1.0354939074303253</v>
      </c>
      <c r="L145" s="18">
        <f t="shared" si="97"/>
        <v>9.424938799679362</v>
      </c>
      <c r="M145" s="15">
        <f t="shared" si="98"/>
        <v>2.2742317500639864</v>
      </c>
      <c r="N145" s="18">
        <f t="shared" si="99"/>
        <v>83.3565694378299</v>
      </c>
      <c r="O145" s="18">
        <f t="shared" si="100"/>
        <v>655.9803451287404</v>
      </c>
      <c r="P145" s="11">
        <f t="shared" si="101"/>
        <v>8.636538229925966</v>
      </c>
      <c r="Q145" s="83">
        <f t="shared" si="102"/>
        <v>760.7081172536699</v>
      </c>
      <c r="R145" s="113">
        <f>K$33*(A146-A145)/2</f>
        <v>3.2059263018850818E-06</v>
      </c>
      <c r="S145" s="62">
        <f>Q145*K$33*(A146-A145)/2</f>
        <v>0.002438774161161021</v>
      </c>
      <c r="T145" s="24"/>
      <c r="U145" s="54">
        <f t="shared" si="103"/>
        <v>2.6145013163929036</v>
      </c>
      <c r="V145" s="55">
        <f t="shared" si="104"/>
        <v>2.596006138523149</v>
      </c>
      <c r="W145" s="55">
        <f t="shared" si="105"/>
        <v>2.6131064905250287</v>
      </c>
      <c r="X145" s="55">
        <f t="shared" si="106"/>
        <v>2.665117279247333</v>
      </c>
      <c r="Y145" s="56">
        <f t="shared" si="107"/>
        <v>2.7500584748702885</v>
      </c>
      <c r="Z145" s="103">
        <f t="shared" si="108"/>
        <v>652.5197732819825</v>
      </c>
      <c r="AA145" s="103">
        <f t="shared" si="109"/>
        <v>650.5423631943637</v>
      </c>
      <c r="AB145" s="103">
        <f t="shared" si="110"/>
        <v>652.3711149121175</v>
      </c>
      <c r="AC145" s="103">
        <f t="shared" si="111"/>
        <v>657.8627895819734</v>
      </c>
      <c r="AD145" s="103">
        <f t="shared" si="112"/>
        <v>666.6056846732652</v>
      </c>
      <c r="AE145" s="51">
        <f t="shared" si="113"/>
        <v>8.439461389741982</v>
      </c>
      <c r="AF145" s="52">
        <f t="shared" si="114"/>
        <v>8.33252525786711</v>
      </c>
      <c r="AG145" s="52">
        <f t="shared" si="115"/>
        <v>8.431373266706034</v>
      </c>
      <c r="AH145" s="52">
        <f t="shared" si="116"/>
        <v>8.735556096240808</v>
      </c>
      <c r="AI145" s="53">
        <f t="shared" si="117"/>
        <v>9.2437751390739</v>
      </c>
    </row>
    <row r="146" spans="1:35" ht="16.5">
      <c r="A146" s="97">
        <v>35</v>
      </c>
      <c r="B146" s="4">
        <v>0.30007010239116205</v>
      </c>
      <c r="C146" s="11">
        <v>102.60201714501216</v>
      </c>
      <c r="D146" s="5">
        <v>-2.645047515651541</v>
      </c>
      <c r="E146" s="41">
        <f t="shared" si="94"/>
        <v>2.662013979377913</v>
      </c>
      <c r="F146" s="143">
        <f t="shared" si="93"/>
        <v>0.050011683731860344</v>
      </c>
      <c r="G146" s="58">
        <f t="shared" si="118"/>
        <v>17.10033619083536</v>
      </c>
      <c r="H146" s="60">
        <f t="shared" si="119"/>
        <v>0.44084125260859014</v>
      </c>
      <c r="I146" s="60">
        <f t="shared" si="120"/>
        <v>0.44366899656298553</v>
      </c>
      <c r="J146" s="41">
        <f t="shared" si="95"/>
        <v>2.662013979377913</v>
      </c>
      <c r="K146" s="18">
        <f t="shared" si="96"/>
        <v>1.0462838323466126</v>
      </c>
      <c r="L146" s="18">
        <f t="shared" si="97"/>
        <v>9.666907087653897</v>
      </c>
      <c r="M146" s="15">
        <f t="shared" si="98"/>
        <v>2.3609813358466716</v>
      </c>
      <c r="N146" s="18">
        <f t="shared" si="99"/>
        <v>86.19918889184136</v>
      </c>
      <c r="O146" s="18">
        <f t="shared" si="100"/>
        <v>661.2275170129757</v>
      </c>
      <c r="P146" s="11">
        <f t="shared" si="101"/>
        <v>8.934467009103647</v>
      </c>
      <c r="Q146" s="83">
        <f t="shared" si="102"/>
        <v>769.4353451697679</v>
      </c>
      <c r="R146" s="113">
        <f aca="true" t="shared" si="121" ref="R146:R152">K$33*(A147-A145)/2</f>
        <v>1.3075902848253171E-05</v>
      </c>
      <c r="S146" s="62">
        <f>Q146*K$33*(A147-A145)/2</f>
        <v>0.01006106182145203</v>
      </c>
      <c r="T146" s="24"/>
      <c r="U146" s="54">
        <f t="shared" si="103"/>
        <v>2.665208176242868</v>
      </c>
      <c r="V146" s="55">
        <f t="shared" si="104"/>
        <v>2.6450822927076043</v>
      </c>
      <c r="W146" s="55">
        <f t="shared" si="105"/>
        <v>2.662013979377913</v>
      </c>
      <c r="X146" s="55">
        <f t="shared" si="106"/>
        <v>2.715310092114008</v>
      </c>
      <c r="Y146" s="56">
        <f t="shared" si="107"/>
        <v>2.802897027183404</v>
      </c>
      <c r="Z146" s="103">
        <f t="shared" si="108"/>
        <v>657.8722947124315</v>
      </c>
      <c r="AA146" s="103">
        <f t="shared" si="109"/>
        <v>655.7598709822279</v>
      </c>
      <c r="AB146" s="103">
        <f t="shared" si="110"/>
        <v>657.538083592285</v>
      </c>
      <c r="AC146" s="103">
        <f t="shared" si="111"/>
        <v>663.062712686872</v>
      </c>
      <c r="AD146" s="103">
        <f t="shared" si="112"/>
        <v>671.9046230910616</v>
      </c>
      <c r="AE146" s="51">
        <f t="shared" si="113"/>
        <v>8.736092362419269</v>
      </c>
      <c r="AF146" s="52">
        <f t="shared" si="114"/>
        <v>8.617752108417774</v>
      </c>
      <c r="AG146" s="52">
        <f t="shared" si="115"/>
        <v>8.717257269679049</v>
      </c>
      <c r="AH146" s="52">
        <f t="shared" si="116"/>
        <v>9.034153245924616</v>
      </c>
      <c r="AI146" s="53">
        <f t="shared" si="117"/>
        <v>9.567080059077536</v>
      </c>
    </row>
    <row r="147" spans="1:35" ht="16.5">
      <c r="A147" s="97">
        <v>36</v>
      </c>
      <c r="B147" s="4">
        <v>0.308070324267387</v>
      </c>
      <c r="C147" s="11">
        <v>112.29085869096748</v>
      </c>
      <c r="D147" s="5">
        <v>-2.8086803817797765</v>
      </c>
      <c r="E147" s="41">
        <f t="shared" si="94"/>
        <v>2.8255252275796097</v>
      </c>
      <c r="F147" s="143">
        <f t="shared" si="93"/>
        <v>0.0513450540445645</v>
      </c>
      <c r="G147" s="58">
        <f t="shared" si="118"/>
        <v>18.715143115161247</v>
      </c>
      <c r="H147" s="60">
        <f t="shared" si="119"/>
        <v>0.4681133969632961</v>
      </c>
      <c r="I147" s="60">
        <f t="shared" si="120"/>
        <v>0.47092087126326826</v>
      </c>
      <c r="J147" s="41">
        <f t="shared" si="95"/>
        <v>2.8255252275796097</v>
      </c>
      <c r="K147" s="18">
        <f t="shared" si="96"/>
        <v>1.102817865306369</v>
      </c>
      <c r="L147" s="18">
        <f t="shared" si="97"/>
        <v>10.623907029722025</v>
      </c>
      <c r="M147" s="15">
        <f t="shared" si="98"/>
        <v>2.6621360050182394</v>
      </c>
      <c r="N147" s="18">
        <f t="shared" si="99"/>
        <v>95.97706655564252</v>
      </c>
      <c r="O147" s="18">
        <f t="shared" si="100"/>
        <v>678.0472130846371</v>
      </c>
      <c r="P147" s="11">
        <f t="shared" si="101"/>
        <v>9.965747660056412</v>
      </c>
      <c r="Q147" s="83">
        <f t="shared" si="102"/>
        <v>798.3788882003827</v>
      </c>
      <c r="R147" s="113">
        <f t="shared" si="121"/>
        <v>1.9739953092736178E-05</v>
      </c>
      <c r="S147" s="62">
        <f>Q147*K$33</f>
        <v>0.015759961803306414</v>
      </c>
      <c r="T147" s="24"/>
      <c r="U147" s="54">
        <f t="shared" si="103"/>
        <v>2.8340599078532684</v>
      </c>
      <c r="V147" s="55">
        <f t="shared" si="104"/>
        <v>2.8089007005605233</v>
      </c>
      <c r="W147" s="55">
        <f t="shared" si="105"/>
        <v>2.8255252275796097</v>
      </c>
      <c r="X147" s="55">
        <f t="shared" si="106"/>
        <v>2.8832108073360665</v>
      </c>
      <c r="Y147" s="56">
        <f t="shared" si="107"/>
        <v>2.9795735247114585</v>
      </c>
      <c r="Z147" s="103">
        <f t="shared" si="108"/>
        <v>674.9800752034893</v>
      </c>
      <c r="AA147" s="103">
        <f t="shared" si="109"/>
        <v>672.4999834021271</v>
      </c>
      <c r="AB147" s="103">
        <f t="shared" si="110"/>
        <v>674.1414447061312</v>
      </c>
      <c r="AC147" s="103">
        <f t="shared" si="111"/>
        <v>679.7563059878124</v>
      </c>
      <c r="AD147" s="103">
        <f t="shared" si="112"/>
        <v>688.8582561236253</v>
      </c>
      <c r="AE147" s="51">
        <f t="shared" si="113"/>
        <v>9.760332625552993</v>
      </c>
      <c r="AF147" s="52">
        <f t="shared" si="114"/>
        <v>9.604162464118037</v>
      </c>
      <c r="AG147" s="52">
        <f t="shared" si="115"/>
        <v>9.707215920016434</v>
      </c>
      <c r="AH147" s="52">
        <f t="shared" si="116"/>
        <v>10.069019020770956</v>
      </c>
      <c r="AI147" s="53">
        <f t="shared" si="117"/>
        <v>10.68800826982364</v>
      </c>
    </row>
    <row r="148" spans="1:35" ht="16.5">
      <c r="A148" s="97">
        <v>37</v>
      </c>
      <c r="B148" s="4">
        <v>0.31808362737256246</v>
      </c>
      <c r="C148" s="11">
        <v>117.22272398190874</v>
      </c>
      <c r="D148" s="5">
        <v>-3.044218600350763</v>
      </c>
      <c r="E148" s="41">
        <f t="shared" si="94"/>
        <v>3.0607914141156445</v>
      </c>
      <c r="F148" s="143">
        <f t="shared" si="93"/>
        <v>0.053013937895427084</v>
      </c>
      <c r="G148" s="58">
        <f t="shared" si="118"/>
        <v>19.537120663651457</v>
      </c>
      <c r="H148" s="60">
        <f t="shared" si="119"/>
        <v>0.5073697667251272</v>
      </c>
      <c r="I148" s="60">
        <f t="shared" si="120"/>
        <v>0.5101319023526074</v>
      </c>
      <c r="J148" s="41">
        <f t="shared" si="95"/>
        <v>3.0607914141156445</v>
      </c>
      <c r="K148" s="18">
        <f t="shared" si="96"/>
        <v>1.1756733999932767</v>
      </c>
      <c r="L148" s="18">
        <f t="shared" si="97"/>
        <v>11.411618489927466</v>
      </c>
      <c r="M148" s="15">
        <f t="shared" si="98"/>
        <v>3.127355614307009</v>
      </c>
      <c r="N148" s="18">
        <f t="shared" si="99"/>
        <v>110.76410290669932</v>
      </c>
      <c r="O148" s="18">
        <f t="shared" si="100"/>
        <v>699.8443085842035</v>
      </c>
      <c r="P148" s="11">
        <f t="shared" si="101"/>
        <v>11.503455361458057</v>
      </c>
      <c r="Q148" s="83">
        <f t="shared" si="102"/>
        <v>837.8265143565886</v>
      </c>
      <c r="R148" s="113">
        <f t="shared" si="121"/>
        <v>1.9739953092736178E-05</v>
      </c>
      <c r="S148" s="62">
        <f>Q148*K$33</f>
        <v>0.016538656093249712</v>
      </c>
      <c r="T148" s="24"/>
      <c r="U148" s="54">
        <f t="shared" si="103"/>
        <v>3.0701993922593016</v>
      </c>
      <c r="V148" s="55">
        <f t="shared" si="104"/>
        <v>3.0444845818783093</v>
      </c>
      <c r="W148" s="55">
        <f t="shared" si="105"/>
        <v>3.0607914141156445</v>
      </c>
      <c r="X148" s="55">
        <f t="shared" si="106"/>
        <v>3.1184607489140053</v>
      </c>
      <c r="Y148" s="56">
        <f t="shared" si="107"/>
        <v>3.2152677111983223</v>
      </c>
      <c r="Z148" s="103">
        <f t="shared" si="108"/>
        <v>697.105145303848</v>
      </c>
      <c r="AA148" s="103">
        <f t="shared" si="109"/>
        <v>694.7957410528298</v>
      </c>
      <c r="AB148" s="103">
        <f t="shared" si="110"/>
        <v>696.2630354236068</v>
      </c>
      <c r="AC148" s="103">
        <f t="shared" si="111"/>
        <v>701.3742972331046</v>
      </c>
      <c r="AD148" s="103">
        <f t="shared" si="112"/>
        <v>709.6833239076285</v>
      </c>
      <c r="AE148" s="51">
        <f t="shared" si="113"/>
        <v>11.286817781496756</v>
      </c>
      <c r="AF148" s="52">
        <f t="shared" si="114"/>
        <v>11.115265330314635</v>
      </c>
      <c r="AG148" s="52">
        <f t="shared" si="115"/>
        <v>11.223902958718105</v>
      </c>
      <c r="AH148" s="52">
        <f t="shared" si="116"/>
        <v>11.612298368089302</v>
      </c>
      <c r="AI148" s="53">
        <f t="shared" si="117"/>
        <v>12.27899236867148</v>
      </c>
    </row>
    <row r="149" spans="1:35" ht="16.5">
      <c r="A149" s="97">
        <v>38</v>
      </c>
      <c r="B149" s="4">
        <v>0.32961318487580193</v>
      </c>
      <c r="C149" s="11">
        <v>117.48736335323522</v>
      </c>
      <c r="D149" s="5">
        <v>-3.2771344921917653</v>
      </c>
      <c r="E149" s="41">
        <f t="shared" si="94"/>
        <v>3.2936689772284264</v>
      </c>
      <c r="F149" s="143">
        <f t="shared" si="93"/>
        <v>0.05493553081263366</v>
      </c>
      <c r="G149" s="58">
        <f t="shared" si="118"/>
        <v>19.581227225539205</v>
      </c>
      <c r="H149" s="60">
        <f t="shared" si="119"/>
        <v>0.5461890820319609</v>
      </c>
      <c r="I149" s="60">
        <f t="shared" si="120"/>
        <v>0.5489448295380711</v>
      </c>
      <c r="J149" s="41">
        <f t="shared" si="95"/>
        <v>3.2936689772284264</v>
      </c>
      <c r="K149" s="18">
        <f t="shared" si="96"/>
        <v>1.2624471688836418</v>
      </c>
      <c r="L149" s="18">
        <f t="shared" si="97"/>
        <v>11.980404601881425</v>
      </c>
      <c r="M149" s="15">
        <f t="shared" si="98"/>
        <v>3.624216453499379</v>
      </c>
      <c r="N149" s="18">
        <f t="shared" si="99"/>
        <v>126.20064356777024</v>
      </c>
      <c r="O149" s="18">
        <f t="shared" si="100"/>
        <v>719.1988561396213</v>
      </c>
      <c r="P149" s="11">
        <f t="shared" si="101"/>
        <v>13.111401477967494</v>
      </c>
      <c r="Q149" s="83">
        <f t="shared" si="102"/>
        <v>875.3779694096236</v>
      </c>
      <c r="R149" s="113">
        <f t="shared" si="121"/>
        <v>1.9739953092736178E-05</v>
      </c>
      <c r="S149" s="62">
        <f>Q149*K$33</f>
        <v>0.017279920054560614</v>
      </c>
      <c r="T149" s="24"/>
      <c r="U149" s="54">
        <f t="shared" si="103"/>
        <v>3.300100783103586</v>
      </c>
      <c r="V149" s="55">
        <f t="shared" si="104"/>
        <v>3.2772674653532907</v>
      </c>
      <c r="W149" s="55">
        <f t="shared" si="105"/>
        <v>3.2936689772284264</v>
      </c>
      <c r="X149" s="55">
        <f t="shared" si="106"/>
        <v>3.3487288715156094</v>
      </c>
      <c r="Y149" s="56">
        <f t="shared" si="107"/>
        <v>3.440591694688423</v>
      </c>
      <c r="Z149" s="103">
        <f t="shared" si="108"/>
        <v>716.6878421749883</v>
      </c>
      <c r="AA149" s="103">
        <f t="shared" si="109"/>
        <v>714.8278208835803</v>
      </c>
      <c r="AB149" s="103">
        <f t="shared" si="110"/>
        <v>716.1657810992177</v>
      </c>
      <c r="AC149" s="103">
        <f t="shared" si="111"/>
        <v>720.5873333435279</v>
      </c>
      <c r="AD149" s="103">
        <f t="shared" si="112"/>
        <v>727.7255031967919</v>
      </c>
      <c r="AE149" s="51">
        <f t="shared" si="113"/>
        <v>12.87838323562827</v>
      </c>
      <c r="AF149" s="52">
        <f t="shared" si="114"/>
        <v>12.715660979931176</v>
      </c>
      <c r="AG149" s="52">
        <f t="shared" si="115"/>
        <v>12.8324430171995</v>
      </c>
      <c r="AH149" s="52">
        <f t="shared" si="116"/>
        <v>13.22835128311921</v>
      </c>
      <c r="AI149" s="53">
        <f t="shared" si="117"/>
        <v>13.90216887395931</v>
      </c>
    </row>
    <row r="150" spans="1:35" ht="16.5">
      <c r="A150" s="97">
        <v>39</v>
      </c>
      <c r="B150" s="4">
        <v>0.34668840356024333</v>
      </c>
      <c r="C150" s="11">
        <v>113.34459376401105</v>
      </c>
      <c r="D150" s="5">
        <v>-3.5029574480190733</v>
      </c>
      <c r="E150" s="41">
        <f t="shared" si="94"/>
        <v>3.5200715520846235</v>
      </c>
      <c r="F150" s="143">
        <f t="shared" si="93"/>
        <v>0.05778140059337389</v>
      </c>
      <c r="G150" s="58">
        <f t="shared" si="118"/>
        <v>18.890765627335178</v>
      </c>
      <c r="H150" s="60">
        <f t="shared" si="119"/>
        <v>0.5838262413365123</v>
      </c>
      <c r="I150" s="60">
        <f t="shared" si="120"/>
        <v>0.5866785920141039</v>
      </c>
      <c r="J150" s="41">
        <f t="shared" si="95"/>
        <v>3.5200715520846235</v>
      </c>
      <c r="K150" s="18">
        <f t="shared" si="96"/>
        <v>1.396634261541649</v>
      </c>
      <c r="L150" s="18">
        <f t="shared" si="97"/>
        <v>12.557702356771557</v>
      </c>
      <c r="M150" s="15">
        <f t="shared" si="98"/>
        <v>4.1409055160937465</v>
      </c>
      <c r="N150" s="18">
        <f t="shared" si="99"/>
        <v>141.93617850774726</v>
      </c>
      <c r="O150" s="18">
        <f t="shared" si="100"/>
        <v>736.0461803684095</v>
      </c>
      <c r="P150" s="11">
        <f t="shared" si="101"/>
        <v>14.756723603953228</v>
      </c>
      <c r="Q150" s="83">
        <f t="shared" si="102"/>
        <v>910.834324614517</v>
      </c>
      <c r="R150" s="113">
        <f t="shared" si="121"/>
        <v>1.9739953092736178E-05</v>
      </c>
      <c r="S150" s="62">
        <f>Q150*K$33</f>
        <v>0.017979826843144604</v>
      </c>
      <c r="T150" s="24"/>
      <c r="U150" s="54">
        <f t="shared" si="103"/>
        <v>3.5200289033308496</v>
      </c>
      <c r="V150" s="55">
        <f t="shared" si="104"/>
        <v>3.5029574547186892</v>
      </c>
      <c r="W150" s="55">
        <f t="shared" si="105"/>
        <v>3.5200715520846235</v>
      </c>
      <c r="X150" s="55">
        <f t="shared" si="106"/>
        <v>3.570879707713944</v>
      </c>
      <c r="Y150" s="56">
        <f t="shared" si="107"/>
        <v>3.653976654970931</v>
      </c>
      <c r="Z150" s="103">
        <f t="shared" si="108"/>
        <v>733.6589776120588</v>
      </c>
      <c r="AA150" s="103">
        <f t="shared" si="109"/>
        <v>732.4024760004452</v>
      </c>
      <c r="AB150" s="103">
        <f t="shared" si="110"/>
        <v>733.6621039223512</v>
      </c>
      <c r="AC150" s="103">
        <f t="shared" si="111"/>
        <v>737.341493319451</v>
      </c>
      <c r="AD150" s="103">
        <f t="shared" si="112"/>
        <v>743.1658509877419</v>
      </c>
      <c r="AE150" s="51">
        <f t="shared" si="113"/>
        <v>14.498230933550934</v>
      </c>
      <c r="AF150" s="52">
        <f t="shared" si="114"/>
        <v>14.369086848546786</v>
      </c>
      <c r="AG150" s="52">
        <f t="shared" si="115"/>
        <v>14.498554285871416</v>
      </c>
      <c r="AH150" s="52">
        <f t="shared" si="116"/>
        <v>14.886310902105675</v>
      </c>
      <c r="AI150" s="53">
        <f t="shared" si="117"/>
        <v>15.531435049691323</v>
      </c>
    </row>
    <row r="151" spans="1:35" ht="16.5">
      <c r="A151" s="97">
        <v>40</v>
      </c>
      <c r="B151" s="4">
        <v>0.3614320987577031</v>
      </c>
      <c r="C151" s="11">
        <v>104.86769208164397</v>
      </c>
      <c r="D151" s="5">
        <v>-3.738026888900708</v>
      </c>
      <c r="E151" s="41">
        <f t="shared" si="94"/>
        <v>3.755459783323089</v>
      </c>
      <c r="F151" s="143">
        <f t="shared" si="93"/>
        <v>0.06023868312628385</v>
      </c>
      <c r="G151" s="58">
        <f t="shared" si="118"/>
        <v>17.477948680273997</v>
      </c>
      <c r="H151" s="60">
        <f t="shared" si="119"/>
        <v>0.6230044814834512</v>
      </c>
      <c r="I151" s="60">
        <f t="shared" si="120"/>
        <v>0.6259099638871815</v>
      </c>
      <c r="J151" s="41">
        <f t="shared" si="95"/>
        <v>3.7554597833230887</v>
      </c>
      <c r="K151" s="18">
        <f t="shared" si="96"/>
        <v>1.5179501195814264</v>
      </c>
      <c r="L151" s="18">
        <f t="shared" si="97"/>
        <v>12.796633830611809</v>
      </c>
      <c r="M151" s="15">
        <f t="shared" si="98"/>
        <v>4.715312061472833</v>
      </c>
      <c r="N151" s="18">
        <f t="shared" si="99"/>
        <v>159.02372736248947</v>
      </c>
      <c r="O151" s="18">
        <f t="shared" si="100"/>
        <v>751.658432328463</v>
      </c>
      <c r="P151" s="11">
        <f t="shared" si="101"/>
        <v>16.55758733921673</v>
      </c>
      <c r="Q151" s="83">
        <f t="shared" si="102"/>
        <v>946.2696430418354</v>
      </c>
      <c r="R151" s="113">
        <f t="shared" si="121"/>
        <v>1.9739953092736178E-05</v>
      </c>
      <c r="S151" s="62">
        <f>Q151*K$33</f>
        <v>0.01867931836672604</v>
      </c>
      <c r="T151" s="24"/>
      <c r="U151" s="54">
        <f t="shared" si="103"/>
        <v>3.748475670627787</v>
      </c>
      <c r="V151" s="55">
        <f t="shared" si="104"/>
        <v>3.7382503375877305</v>
      </c>
      <c r="W151" s="55">
        <f t="shared" si="105"/>
        <v>3.7554597833230887</v>
      </c>
      <c r="X151" s="55">
        <f t="shared" si="106"/>
        <v>3.799731259751855</v>
      </c>
      <c r="Y151" s="56">
        <f t="shared" si="107"/>
        <v>3.870136169827843</v>
      </c>
      <c r="Z151" s="103">
        <f t="shared" si="108"/>
        <v>749.4994397556019</v>
      </c>
      <c r="AA151" s="103">
        <f t="shared" si="109"/>
        <v>748.828940528918</v>
      </c>
      <c r="AB151" s="103">
        <f t="shared" si="110"/>
        <v>749.9553404496673</v>
      </c>
      <c r="AC151" s="103">
        <f t="shared" si="111"/>
        <v>752.8063242136064</v>
      </c>
      <c r="AD151" s="103">
        <f t="shared" si="112"/>
        <v>757.2021166945219</v>
      </c>
      <c r="AE151" s="51">
        <f t="shared" si="113"/>
        <v>16.281589699002698</v>
      </c>
      <c r="AF151" s="52">
        <f t="shared" si="114"/>
        <v>16.199570934789598</v>
      </c>
      <c r="AG151" s="52">
        <f t="shared" si="115"/>
        <v>16.337728444257188</v>
      </c>
      <c r="AH151" s="52">
        <f t="shared" si="116"/>
        <v>16.695817759664713</v>
      </c>
      <c r="AI151" s="53">
        <f t="shared" si="117"/>
        <v>17.273229858369447</v>
      </c>
    </row>
    <row r="152" spans="1:35" ht="16.5">
      <c r="A152" s="97">
        <v>41</v>
      </c>
      <c r="B152" s="4">
        <v>0.37840688067308115</v>
      </c>
      <c r="C152" s="11">
        <v>92.11191254384362</v>
      </c>
      <c r="D152" s="5">
        <v>-3.9803454353556824</v>
      </c>
      <c r="E152" s="41">
        <f t="shared" si="94"/>
        <v>3.9982923294948742</v>
      </c>
      <c r="F152" s="143">
        <f t="shared" si="93"/>
        <v>0.06306781344551353</v>
      </c>
      <c r="G152" s="58">
        <f t="shared" si="118"/>
        <v>15.351985423973934</v>
      </c>
      <c r="H152" s="60">
        <f t="shared" si="119"/>
        <v>0.6633909058926137</v>
      </c>
      <c r="I152" s="60">
        <f t="shared" si="120"/>
        <v>0.6663820549158124</v>
      </c>
      <c r="J152" s="41">
        <f t="shared" si="95"/>
        <v>3.9982923294948747</v>
      </c>
      <c r="K152" s="18">
        <f t="shared" si="96"/>
        <v>1.6638804191030014</v>
      </c>
      <c r="L152" s="18">
        <f t="shared" si="97"/>
        <v>13.001445715455898</v>
      </c>
      <c r="M152" s="15">
        <f t="shared" si="98"/>
        <v>5.346469895958093</v>
      </c>
      <c r="N152" s="18">
        <f t="shared" si="99"/>
        <v>177.3946218939928</v>
      </c>
      <c r="O152" s="18">
        <f t="shared" si="100"/>
        <v>765.8490440461319</v>
      </c>
      <c r="P152" s="11">
        <f t="shared" si="101"/>
        <v>18.51813691851725</v>
      </c>
      <c r="Q152" s="83">
        <f t="shared" si="102"/>
        <v>981.773598889159</v>
      </c>
      <c r="R152" s="113">
        <f t="shared" si="121"/>
        <v>1.8595322042676323E-05</v>
      </c>
      <c r="S152" s="62">
        <f>Q152*K$33*(A153-A151)/2</f>
        <v>0.018256396244341243</v>
      </c>
      <c r="T152" s="24"/>
      <c r="U152" s="54">
        <f t="shared" si="103"/>
        <v>3.984629770301268</v>
      </c>
      <c r="V152" s="55">
        <f t="shared" si="104"/>
        <v>3.9815232779403895</v>
      </c>
      <c r="W152" s="55">
        <f t="shared" si="105"/>
        <v>3.9982923294948747</v>
      </c>
      <c r="X152" s="55">
        <f t="shared" si="106"/>
        <v>4.034689111235242</v>
      </c>
      <c r="Y152" s="56">
        <f t="shared" si="107"/>
        <v>4.090189681353325</v>
      </c>
      <c r="Z152" s="103">
        <f t="shared" si="108"/>
        <v>763.9900657379332</v>
      </c>
      <c r="AA152" s="103">
        <f t="shared" si="109"/>
        <v>763.8117656583998</v>
      </c>
      <c r="AB152" s="103">
        <f t="shared" si="110"/>
        <v>764.7703610724067</v>
      </c>
      <c r="AC152" s="103">
        <f t="shared" si="111"/>
        <v>766.8182222849224</v>
      </c>
      <c r="AD152" s="103">
        <f t="shared" si="112"/>
        <v>769.8548054769976</v>
      </c>
      <c r="AE152" s="51">
        <f t="shared" si="113"/>
        <v>18.233053023067857</v>
      </c>
      <c r="AF152" s="52">
        <f t="shared" si="114"/>
        <v>18.20667025485393</v>
      </c>
      <c r="AG152" s="52">
        <f t="shared" si="115"/>
        <v>18.349311577126308</v>
      </c>
      <c r="AH152" s="52">
        <f t="shared" si="116"/>
        <v>18.6608144606447</v>
      </c>
      <c r="AI152" s="53">
        <f t="shared" si="117"/>
        <v>19.140835276893462</v>
      </c>
    </row>
    <row r="153" spans="1:35" ht="16.5">
      <c r="A153" s="114">
        <v>41.8840289999999</v>
      </c>
      <c r="B153" s="105">
        <v>0.39775411535406313</v>
      </c>
      <c r="C153" s="37">
        <v>75.17589265268103</v>
      </c>
      <c r="D153" s="38">
        <v>-4.1237543798269485</v>
      </c>
      <c r="E153" s="42">
        <f t="shared" si="94"/>
        <v>4.1428925307595215</v>
      </c>
      <c r="F153" s="144">
        <f t="shared" si="93"/>
        <v>0.06629235255901052</v>
      </c>
      <c r="G153" s="37">
        <f t="shared" si="118"/>
        <v>12.529315442113505</v>
      </c>
      <c r="H153" s="105">
        <f t="shared" si="119"/>
        <v>0.6872923966378248</v>
      </c>
      <c r="I153" s="105">
        <f t="shared" si="120"/>
        <v>0.6904820884599202</v>
      </c>
      <c r="J153" s="42">
        <f t="shared" si="95"/>
        <v>4.1428925307595215</v>
      </c>
      <c r="K153" s="112">
        <f t="shared" si="96"/>
        <v>1.8383721198899863</v>
      </c>
      <c r="L153" s="112">
        <f t="shared" si="97"/>
        <v>13.295521540063119</v>
      </c>
      <c r="M153" s="106">
        <f t="shared" si="98"/>
        <v>5.738669019121588</v>
      </c>
      <c r="N153" s="112">
        <f t="shared" si="99"/>
        <v>188.67862140422005</v>
      </c>
      <c r="O153" s="112">
        <f t="shared" si="100"/>
        <v>773.2766124354343</v>
      </c>
      <c r="P153" s="37">
        <f t="shared" si="101"/>
        <v>19.71443179979905</v>
      </c>
      <c r="Q153" s="84">
        <f t="shared" si="102"/>
        <v>1002.5422283185281</v>
      </c>
      <c r="R153" s="107">
        <f>K$33*(A153-A152)/2</f>
        <v>8.725345496308236E-06</v>
      </c>
      <c r="S153" s="115">
        <f>Q153*K$33*(A153-A152)/2</f>
        <v>0.008747527316717893</v>
      </c>
      <c r="T153" s="116"/>
      <c r="U153" s="117">
        <f t="shared" si="103"/>
        <v>4.1242180497491105</v>
      </c>
      <c r="V153" s="118">
        <f t="shared" si="104"/>
        <v>4.127173312707838</v>
      </c>
      <c r="W153" s="118">
        <f t="shared" si="105"/>
        <v>4.1428925307595215</v>
      </c>
      <c r="X153" s="118">
        <f t="shared" si="106"/>
        <v>4.171231404125414</v>
      </c>
      <c r="Y153" s="119">
        <f t="shared" si="107"/>
        <v>4.211935216636755</v>
      </c>
      <c r="Z153" s="120">
        <f t="shared" si="108"/>
        <v>771.6652331529654</v>
      </c>
      <c r="AA153" s="120">
        <f t="shared" si="109"/>
        <v>771.8206237298978</v>
      </c>
      <c r="AB153" s="120">
        <f t="shared" si="110"/>
        <v>772.6422183065474</v>
      </c>
      <c r="AC153" s="120">
        <f t="shared" si="111"/>
        <v>774.1024189019862</v>
      </c>
      <c r="AD153" s="120">
        <f t="shared" si="112"/>
        <v>776.1525680857748</v>
      </c>
      <c r="AE153" s="121">
        <f t="shared" si="113"/>
        <v>19.438141523937094</v>
      </c>
      <c r="AF153" s="122">
        <f t="shared" si="114"/>
        <v>19.464069213906853</v>
      </c>
      <c r="AG153" s="122">
        <f t="shared" si="115"/>
        <v>19.602268913205087</v>
      </c>
      <c r="AH153" s="122">
        <f t="shared" si="116"/>
        <v>19.85264598246914</v>
      </c>
      <c r="AI153" s="123">
        <f t="shared" si="117"/>
        <v>20.215033365477083</v>
      </c>
    </row>
    <row r="154" spans="2:19" ht="7.5" customHeight="1">
      <c r="B154" s="4"/>
      <c r="E154" s="27"/>
      <c r="G154" s="27"/>
      <c r="H154" s="27"/>
      <c r="I154" s="27"/>
      <c r="J154" s="27"/>
      <c r="L154" s="27"/>
      <c r="M154" s="27"/>
      <c r="N154" s="18"/>
      <c r="O154" s="27"/>
      <c r="P154" s="27"/>
      <c r="S154" s="2"/>
    </row>
    <row r="155" spans="2:19" ht="16.5">
      <c r="B155" s="4"/>
      <c r="E155" s="27"/>
      <c r="G155" s="27"/>
      <c r="H155" s="27"/>
      <c r="I155" s="27"/>
      <c r="J155" s="66" t="s">
        <v>135</v>
      </c>
      <c r="K155" s="18">
        <f aca="true" t="shared" si="122" ref="K155:Q155">AVERAGE(K42:K153)</f>
        <v>54.440016961535854</v>
      </c>
      <c r="L155" s="18">
        <f t="shared" si="122"/>
        <v>361.5977726937209</v>
      </c>
      <c r="M155" s="18">
        <f t="shared" si="122"/>
        <v>3.672878230049502</v>
      </c>
      <c r="N155" s="18">
        <f t="shared" si="122"/>
        <v>167.94563187019108</v>
      </c>
      <c r="O155" s="18">
        <f t="shared" si="122"/>
        <v>710.3474241152855</v>
      </c>
      <c r="P155" s="18">
        <f t="shared" si="122"/>
        <v>18.823890382649402</v>
      </c>
      <c r="Q155" s="18">
        <f t="shared" si="122"/>
        <v>1316.827614253432</v>
      </c>
      <c r="S155" s="24"/>
    </row>
    <row r="156" spans="2:19" ht="16.5">
      <c r="B156" s="4"/>
      <c r="E156" s="27"/>
      <c r="G156" s="27"/>
      <c r="H156" s="27"/>
      <c r="I156" s="27"/>
      <c r="J156" s="10" t="s">
        <v>139</v>
      </c>
      <c r="K156" s="25">
        <f aca="true" t="shared" si="123" ref="K156:Q156">K155/$Q$155</f>
        <v>0.04134179475906595</v>
      </c>
      <c r="L156" s="25">
        <f t="shared" si="123"/>
        <v>0.2745976533144976</v>
      </c>
      <c r="M156" s="25">
        <f t="shared" si="123"/>
        <v>0.002789186823160463</v>
      </c>
      <c r="N156" s="25">
        <f t="shared" si="123"/>
        <v>0.12753805437578622</v>
      </c>
      <c r="O156" s="25">
        <f t="shared" si="123"/>
        <v>0.5394384325073658</v>
      </c>
      <c r="P156" s="25">
        <f t="shared" si="123"/>
        <v>0.014294878220124128</v>
      </c>
      <c r="Q156" s="25">
        <f t="shared" si="123"/>
        <v>1</v>
      </c>
      <c r="R156" s="25"/>
      <c r="S156" s="2"/>
    </row>
    <row r="157" spans="2:19" ht="7.5" customHeight="1">
      <c r="B157" s="4"/>
      <c r="E157" s="27"/>
      <c r="G157" s="27"/>
      <c r="H157" s="28"/>
      <c r="I157" s="28"/>
      <c r="J157" s="27"/>
      <c r="L157" s="27"/>
      <c r="M157" s="27"/>
      <c r="N157" s="27"/>
      <c r="O157" s="27"/>
      <c r="P157" s="27"/>
      <c r="S157"/>
    </row>
    <row r="158" spans="2:30" ht="16.5">
      <c r="B158" s="4"/>
      <c r="E158" s="27"/>
      <c r="G158" s="27"/>
      <c r="H158" s="28"/>
      <c r="I158" s="28"/>
      <c r="J158" s="28"/>
      <c r="L158" s="27"/>
      <c r="M158" s="27"/>
      <c r="N158" s="27"/>
      <c r="O158" s="27"/>
      <c r="P158" s="27" t="s">
        <v>40</v>
      </c>
      <c r="Q158" s="18">
        <f>MAX(Q42:Q104)</f>
        <v>2201.4699477133204</v>
      </c>
      <c r="S158" s="15"/>
      <c r="T158"/>
      <c r="AD158" s="26"/>
    </row>
    <row r="159" spans="2:77" ht="7.5" customHeight="1">
      <c r="B159" s="4"/>
      <c r="E159" s="27"/>
      <c r="G159" s="27"/>
      <c r="H159" s="28"/>
      <c r="I159" s="28"/>
      <c r="J159" s="27"/>
      <c r="L159" s="27"/>
      <c r="M159" s="27"/>
      <c r="N159" s="27"/>
      <c r="O159" s="27"/>
      <c r="P159" s="27"/>
      <c r="S159"/>
      <c r="BY159"/>
    </row>
    <row r="160" spans="5:19" ht="16.5">
      <c r="E160" s="27"/>
      <c r="G160" s="27"/>
      <c r="H160" s="28"/>
      <c r="I160" s="28"/>
      <c r="J160" s="66" t="s">
        <v>140</v>
      </c>
      <c r="K160" s="4">
        <f aca="true" t="shared" si="124" ref="K160:Q160">K42*$R42+K43*$R43+SUM(K44:K103)*$R103+K104*$R104+K105*$R105+K106*$R106+K107*$R107+SUM(K108:K114)*$R114+K115*$R115+K116*$R116+K117*$R117+K118*$R118+SUM(K119:K142)*$R142+K143*$R143+K144*$R144+K145*$R145+K146*$R146+SUM(K147:K151)*$R151+K152*$R152+K153*$R153</f>
        <v>0.09098068935449173</v>
      </c>
      <c r="L160" s="4">
        <f t="shared" si="124"/>
        <v>0.605693631247353</v>
      </c>
      <c r="M160" s="4">
        <f t="shared" si="124"/>
        <v>0.0059546025815414025</v>
      </c>
      <c r="N160" s="4">
        <f t="shared" si="124"/>
        <v>0.2762233325121234</v>
      </c>
      <c r="O160" s="4">
        <f t="shared" si="124"/>
        <v>1.2258620925842973</v>
      </c>
      <c r="P160" s="4">
        <f t="shared" si="124"/>
        <v>0.031047286079260324</v>
      </c>
      <c r="Q160" s="4">
        <f t="shared" si="124"/>
        <v>2.2357616343590676</v>
      </c>
      <c r="R160" s="4" t="s">
        <v>149</v>
      </c>
      <c r="S160" s="138">
        <f>SUM(S42:S153)</f>
        <v>2.2357616343590685</v>
      </c>
    </row>
    <row r="161" spans="5:19" ht="16.5">
      <c r="E161" s="27"/>
      <c r="G161" s="27"/>
      <c r="H161" s="28"/>
      <c r="I161" s="28"/>
      <c r="J161" s="10" t="s">
        <v>138</v>
      </c>
      <c r="K161" s="25">
        <f aca="true" t="shared" si="125" ref="K161:Q161">K160/$Q160</f>
        <v>0.04069337623309447</v>
      </c>
      <c r="L161" s="25">
        <f t="shared" si="125"/>
        <v>0.27091154170421616</v>
      </c>
      <c r="M161" s="25">
        <f t="shared" si="125"/>
        <v>0.0026633441105846805</v>
      </c>
      <c r="N161" s="25">
        <f t="shared" si="125"/>
        <v>0.12354775583726713</v>
      </c>
      <c r="O161" s="25">
        <f t="shared" si="125"/>
        <v>0.5482973111915479</v>
      </c>
      <c r="P161" s="25">
        <f t="shared" si="125"/>
        <v>0.013886670923289521</v>
      </c>
      <c r="Q161" s="25">
        <f t="shared" si="125"/>
        <v>1</v>
      </c>
      <c r="S161"/>
    </row>
    <row r="162" spans="5:18" ht="16.5">
      <c r="E162" s="27"/>
      <c r="G162" s="27"/>
      <c r="H162" s="28"/>
      <c r="I162" s="28"/>
      <c r="J162" s="27"/>
      <c r="L162" s="27"/>
      <c r="M162" s="27"/>
      <c r="N162" s="27"/>
      <c r="O162" s="27"/>
      <c r="P162" s="2"/>
      <c r="Q162" s="31"/>
      <c r="R162" s="31"/>
    </row>
    <row r="163" spans="5:18" ht="16.5">
      <c r="E163" s="27"/>
      <c r="G163" s="27"/>
      <c r="H163" s="28"/>
      <c r="I163" s="28"/>
      <c r="J163" s="27"/>
      <c r="L163" s="27"/>
      <c r="M163" s="27"/>
      <c r="N163" s="27"/>
      <c r="O163" s="27"/>
      <c r="P163" s="2"/>
      <c r="Q163" s="31"/>
      <c r="R163" s="31"/>
    </row>
    <row r="164" spans="5:18" ht="16.5">
      <c r="E164" s="27"/>
      <c r="G164" s="27"/>
      <c r="H164" s="28"/>
      <c r="I164" s="28"/>
      <c r="J164" s="27"/>
      <c r="L164" s="27"/>
      <c r="M164" s="27"/>
      <c r="N164" s="27"/>
      <c r="O164" s="27"/>
      <c r="P164" s="2"/>
      <c r="Q164" s="31"/>
      <c r="R164" s="31"/>
    </row>
    <row r="165" spans="5:18" ht="16.5">
      <c r="E165" s="27"/>
      <c r="G165" s="27"/>
      <c r="H165" s="28"/>
      <c r="I165" s="28"/>
      <c r="J165" s="27"/>
      <c r="L165" s="27"/>
      <c r="M165" s="27"/>
      <c r="N165" s="27"/>
      <c r="O165" s="27"/>
      <c r="P165" s="2"/>
      <c r="Q165" s="31"/>
      <c r="R165" s="31"/>
    </row>
    <row r="166" spans="5:18" ht="16.5">
      <c r="E166" s="27"/>
      <c r="G166" s="27"/>
      <c r="H166" s="28"/>
      <c r="I166" s="28"/>
      <c r="J166" s="27"/>
      <c r="L166" s="27"/>
      <c r="M166" s="27"/>
      <c r="N166" s="27"/>
      <c r="O166" s="27"/>
      <c r="P166" s="2"/>
      <c r="Q166" s="31"/>
      <c r="R166" s="31"/>
    </row>
    <row r="167" spans="5:15" ht="16.5">
      <c r="E167" s="27"/>
      <c r="G167" s="27"/>
      <c r="H167" s="28"/>
      <c r="I167" s="28"/>
      <c r="J167" s="27"/>
      <c r="L167" s="27"/>
      <c r="M167" s="27"/>
      <c r="N167" s="27"/>
      <c r="O167" s="27"/>
    </row>
    <row r="168" spans="5:15" ht="16.5">
      <c r="E168" s="27"/>
      <c r="G168" s="27"/>
      <c r="H168" s="28"/>
      <c r="I168" s="28"/>
      <c r="J168" s="27"/>
      <c r="L168" s="27"/>
      <c r="M168" s="27"/>
      <c r="N168" s="27"/>
      <c r="O168" s="27"/>
    </row>
    <row r="169" spans="5:15" ht="16.5">
      <c r="E169" s="27"/>
      <c r="G169" s="27"/>
      <c r="H169" s="28"/>
      <c r="I169" s="28"/>
      <c r="J169" s="27"/>
      <c r="L169" s="27"/>
      <c r="M169" s="27"/>
      <c r="N169" s="27"/>
      <c r="O169" s="27"/>
    </row>
    <row r="170" spans="5:15" ht="16.5">
      <c r="E170" s="27"/>
      <c r="G170" s="27"/>
      <c r="H170" s="28"/>
      <c r="I170" s="28"/>
      <c r="J170" s="27"/>
      <c r="L170" s="27"/>
      <c r="M170" s="27"/>
      <c r="N170" s="27"/>
      <c r="O170" s="27"/>
    </row>
    <row r="171" spans="5:15" ht="16.5">
      <c r="E171" s="27"/>
      <c r="G171" s="27"/>
      <c r="H171" s="28"/>
      <c r="I171" s="28"/>
      <c r="J171" s="27"/>
      <c r="L171" s="27"/>
      <c r="M171" s="27"/>
      <c r="N171" s="27"/>
      <c r="O171" s="27"/>
    </row>
    <row r="172" spans="5:15" ht="16.5">
      <c r="E172" s="27"/>
      <c r="G172" s="27"/>
      <c r="H172" s="28"/>
      <c r="I172" s="28"/>
      <c r="J172" s="27"/>
      <c r="L172" s="27"/>
      <c r="M172" s="27"/>
      <c r="N172" s="27"/>
      <c r="O172" s="27"/>
    </row>
    <row r="173" spans="5:15" ht="16.5">
      <c r="E173" s="27"/>
      <c r="G173" s="27"/>
      <c r="H173" s="27"/>
      <c r="I173" s="27"/>
      <c r="J173" s="27"/>
      <c r="L173" s="27"/>
      <c r="M173" s="27"/>
      <c r="N173" s="27"/>
      <c r="O173" s="27"/>
    </row>
    <row r="174" spans="5:15" ht="16.5">
      <c r="E174" s="27"/>
      <c r="G174" s="27"/>
      <c r="H174" s="27"/>
      <c r="I174" s="27"/>
      <c r="J174" s="27"/>
      <c r="L174" s="27"/>
      <c r="M174" s="27"/>
      <c r="N174" s="27"/>
      <c r="O174" s="27"/>
    </row>
    <row r="175" spans="5:15" ht="16.5">
      <c r="E175" s="27"/>
      <c r="G175" s="27"/>
      <c r="H175" s="27"/>
      <c r="I175" s="27"/>
      <c r="J175" s="27"/>
      <c r="L175" s="27"/>
      <c r="M175" s="27"/>
      <c r="N175" s="27"/>
      <c r="O175" s="27"/>
    </row>
    <row r="176" spans="5:15" ht="16.5">
      <c r="E176" s="27"/>
      <c r="G176" s="27"/>
      <c r="H176" s="27"/>
      <c r="I176" s="27"/>
      <c r="J176" s="27"/>
      <c r="L176" s="27"/>
      <c r="M176" s="27"/>
      <c r="N176" s="27"/>
      <c r="O176" s="27"/>
    </row>
    <row r="177" spans="5:15" ht="16.5">
      <c r="E177" s="27"/>
      <c r="G177" s="27"/>
      <c r="H177" s="27"/>
      <c r="I177" s="27"/>
      <c r="J177" s="27"/>
      <c r="L177" s="27"/>
      <c r="M177" s="27"/>
      <c r="N177" s="27"/>
      <c r="O177" s="27"/>
    </row>
    <row r="178" spans="5:15" ht="16.5">
      <c r="E178" s="27"/>
      <c r="G178" s="27"/>
      <c r="H178" s="27"/>
      <c r="I178" s="27"/>
      <c r="J178" s="27"/>
      <c r="L178" s="27"/>
      <c r="M178" s="27"/>
      <c r="N178" s="27"/>
      <c r="O178" s="27"/>
    </row>
    <row r="179" spans="5:15" ht="16.5">
      <c r="E179" s="27"/>
      <c r="G179" s="27"/>
      <c r="H179" s="27"/>
      <c r="I179" s="27"/>
      <c r="J179" s="27"/>
      <c r="L179" s="27"/>
      <c r="M179" s="27"/>
      <c r="N179" s="27"/>
      <c r="O179" s="27"/>
    </row>
    <row r="180" spans="5:15" ht="16.5">
      <c r="E180" s="27"/>
      <c r="G180" s="27"/>
      <c r="H180" s="27"/>
      <c r="I180" s="27"/>
      <c r="J180" s="27"/>
      <c r="L180" s="27"/>
      <c r="M180" s="27"/>
      <c r="N180" s="27"/>
      <c r="O180" s="27"/>
    </row>
    <row r="181" spans="5:15" ht="16.5">
      <c r="E181" s="27"/>
      <c r="G181" s="27"/>
      <c r="H181" s="27"/>
      <c r="I181" s="27"/>
      <c r="J181" s="27"/>
      <c r="L181" s="27"/>
      <c r="M181" s="27"/>
      <c r="N181" s="27"/>
      <c r="O181" s="27"/>
    </row>
    <row r="182" spans="5:15" ht="16.5">
      <c r="E182" s="27"/>
      <c r="G182" s="27"/>
      <c r="H182" s="27"/>
      <c r="I182" s="27"/>
      <c r="J182" s="27"/>
      <c r="L182" s="27"/>
      <c r="M182" s="27"/>
      <c r="N182" s="27"/>
      <c r="O182" s="27"/>
    </row>
    <row r="183" spans="5:15" ht="16.5">
      <c r="E183" s="27"/>
      <c r="G183" s="27"/>
      <c r="H183" s="27"/>
      <c r="I183" s="27"/>
      <c r="J183" s="27"/>
      <c r="L183" s="27"/>
      <c r="M183" s="27"/>
      <c r="N183" s="27"/>
      <c r="O183" s="27"/>
    </row>
    <row r="184" spans="5:15" ht="16.5">
      <c r="E184" s="27"/>
      <c r="G184" s="27"/>
      <c r="H184" s="27"/>
      <c r="I184" s="27"/>
      <c r="J184" s="27"/>
      <c r="L184" s="27"/>
      <c r="M184" s="27"/>
      <c r="N184" s="27"/>
      <c r="O184" s="27"/>
    </row>
    <row r="185" spans="5:15" ht="16.5">
      <c r="E185" s="27"/>
      <c r="G185" s="27"/>
      <c r="H185" s="27"/>
      <c r="I185" s="27"/>
      <c r="J185" s="27"/>
      <c r="L185" s="27"/>
      <c r="M185" s="27"/>
      <c r="N185" s="27"/>
      <c r="O185" s="27"/>
    </row>
    <row r="186" spans="5:15" ht="16.5">
      <c r="E186" s="27"/>
      <c r="G186" s="27"/>
      <c r="H186" s="27"/>
      <c r="I186" s="27"/>
      <c r="J186" s="27"/>
      <c r="L186" s="27"/>
      <c r="M186" s="27"/>
      <c r="N186" s="27"/>
      <c r="O186" s="27"/>
    </row>
    <row r="187" spans="5:15" ht="16.5">
      <c r="E187" s="27"/>
      <c r="G187" s="27"/>
      <c r="H187" s="27"/>
      <c r="I187" s="27"/>
      <c r="J187" s="27"/>
      <c r="L187" s="27"/>
      <c r="M187" s="27"/>
      <c r="N187" s="27"/>
      <c r="O187" s="27"/>
    </row>
    <row r="188" spans="5:15" ht="16.5">
      <c r="E188" s="27"/>
      <c r="G188" s="27"/>
      <c r="H188" s="27"/>
      <c r="I188" s="27"/>
      <c r="J188" s="27"/>
      <c r="L188" s="27"/>
      <c r="M188" s="27"/>
      <c r="N188" s="27"/>
      <c r="O188" s="27"/>
    </row>
    <row r="189" spans="5:15" ht="16.5">
      <c r="E189" s="27"/>
      <c r="G189" s="27"/>
      <c r="H189" s="27"/>
      <c r="I189" s="27"/>
      <c r="J189" s="27"/>
      <c r="L189" s="27"/>
      <c r="M189" s="27"/>
      <c r="N189" s="27"/>
      <c r="O189" s="27"/>
    </row>
    <row r="190" spans="5:15" ht="16.5">
      <c r="E190" s="27"/>
      <c r="G190" s="27"/>
      <c r="H190" s="27"/>
      <c r="I190" s="27"/>
      <c r="J190" s="27"/>
      <c r="L190" s="27"/>
      <c r="M190" s="27"/>
      <c r="N190" s="27"/>
      <c r="O190" s="27"/>
    </row>
    <row r="191" spans="5:15" ht="16.5">
      <c r="E191" s="27"/>
      <c r="G191" s="27"/>
      <c r="H191" s="27"/>
      <c r="I191" s="27"/>
      <c r="J191" s="27"/>
      <c r="L191" s="27"/>
      <c r="M191" s="27"/>
      <c r="N191" s="27"/>
      <c r="O191" s="27"/>
    </row>
    <row r="192" spans="5:15" ht="16.5">
      <c r="E192" s="27"/>
      <c r="G192" s="27"/>
      <c r="H192" s="27"/>
      <c r="I192" s="27"/>
      <c r="J192" s="27"/>
      <c r="L192" s="27"/>
      <c r="M192" s="27"/>
      <c r="N192" s="27"/>
      <c r="O192" s="27"/>
    </row>
    <row r="193" spans="5:15" ht="16.5">
      <c r="E193" s="27"/>
      <c r="G193" s="27"/>
      <c r="H193" s="27"/>
      <c r="I193" s="27"/>
      <c r="J193" s="27"/>
      <c r="L193" s="27"/>
      <c r="M193" s="27"/>
      <c r="N193" s="27"/>
      <c r="O193" s="27"/>
    </row>
    <row r="194" spans="5:15" ht="16.5">
      <c r="E194" s="27"/>
      <c r="G194" s="27"/>
      <c r="H194" s="27"/>
      <c r="I194" s="27"/>
      <c r="J194" s="27"/>
      <c r="L194" s="27"/>
      <c r="M194" s="27"/>
      <c r="N194" s="27"/>
      <c r="O194" s="27"/>
    </row>
    <row r="195" spans="5:15" ht="16.5">
      <c r="E195" s="27"/>
      <c r="G195" s="27"/>
      <c r="H195" s="27"/>
      <c r="I195" s="27"/>
      <c r="J195" s="27"/>
      <c r="L195" s="27"/>
      <c r="M195" s="27"/>
      <c r="N195" s="27"/>
      <c r="O195" s="27"/>
    </row>
    <row r="196" spans="5:15" ht="16.5">
      <c r="E196" s="27"/>
      <c r="G196" s="27"/>
      <c r="H196" s="27"/>
      <c r="I196" s="27"/>
      <c r="J196" s="27"/>
      <c r="L196" s="27"/>
      <c r="M196" s="27"/>
      <c r="N196" s="27"/>
      <c r="O196" s="27"/>
    </row>
    <row r="197" spans="5:15" ht="16.5">
      <c r="E197" s="27"/>
      <c r="G197" s="27"/>
      <c r="H197" s="27"/>
      <c r="I197" s="27"/>
      <c r="J197" s="27"/>
      <c r="L197" s="27"/>
      <c r="M197" s="27"/>
      <c r="N197" s="27"/>
      <c r="O197" s="27"/>
    </row>
    <row r="198" spans="5:15" ht="16.5">
      <c r="E198" s="27"/>
      <c r="G198" s="27"/>
      <c r="H198" s="27"/>
      <c r="I198" s="27"/>
      <c r="J198" s="27"/>
      <c r="L198" s="27"/>
      <c r="M198" s="27"/>
      <c r="N198" s="27"/>
      <c r="O198" s="27"/>
    </row>
    <row r="199" spans="5:15" ht="16.5">
      <c r="E199" s="27"/>
      <c r="G199" s="27"/>
      <c r="H199" s="27"/>
      <c r="I199" s="27"/>
      <c r="J199" s="27"/>
      <c r="L199" s="27"/>
      <c r="M199" s="27"/>
      <c r="N199" s="27"/>
      <c r="O199" s="27"/>
    </row>
    <row r="200" spans="5:15" ht="16.5">
      <c r="E200" s="27"/>
      <c r="G200" s="27"/>
      <c r="H200" s="27"/>
      <c r="I200" s="27"/>
      <c r="J200" s="27"/>
      <c r="L200" s="27"/>
      <c r="M200" s="27"/>
      <c r="N200" s="27"/>
      <c r="O200" s="27"/>
    </row>
    <row r="201" spans="5:15" ht="16.5">
      <c r="E201" s="27"/>
      <c r="G201" s="27"/>
      <c r="H201" s="27"/>
      <c r="I201" s="27"/>
      <c r="J201" s="27"/>
      <c r="L201" s="27"/>
      <c r="M201" s="27"/>
      <c r="N201" s="27"/>
      <c r="O201" s="27"/>
    </row>
    <row r="202" spans="5:15" ht="16.5">
      <c r="E202" s="27"/>
      <c r="G202" s="27"/>
      <c r="H202" s="27"/>
      <c r="I202" s="27"/>
      <c r="J202" s="27"/>
      <c r="L202" s="27"/>
      <c r="M202" s="27"/>
      <c r="N202" s="27"/>
      <c r="O202" s="27"/>
    </row>
    <row r="203" spans="5:15" ht="16.5">
      <c r="E203" s="27"/>
      <c r="G203" s="27"/>
      <c r="H203" s="27"/>
      <c r="I203" s="27"/>
      <c r="J203" s="27"/>
      <c r="L203" s="27"/>
      <c r="M203" s="27"/>
      <c r="N203" s="27"/>
      <c r="O203" s="27"/>
    </row>
    <row r="204" spans="5:15" ht="16.5">
      <c r="E204" s="27"/>
      <c r="G204" s="27"/>
      <c r="H204" s="27"/>
      <c r="I204" s="27"/>
      <c r="J204" s="27"/>
      <c r="L204" s="27"/>
      <c r="M204" s="27"/>
      <c r="N204" s="27"/>
      <c r="O204" s="27"/>
    </row>
    <row r="205" spans="5:15" ht="16.5">
      <c r="E205" s="27"/>
      <c r="G205" s="27"/>
      <c r="H205" s="27"/>
      <c r="I205" s="27"/>
      <c r="J205" s="27"/>
      <c r="L205" s="27"/>
      <c r="M205" s="27"/>
      <c r="N205" s="27"/>
      <c r="O205" s="27"/>
    </row>
    <row r="206" spans="5:15" ht="16.5">
      <c r="E206" s="27"/>
      <c r="G206" s="27"/>
      <c r="H206" s="27"/>
      <c r="I206" s="27"/>
      <c r="J206" s="27"/>
      <c r="L206" s="27"/>
      <c r="M206" s="27"/>
      <c r="N206" s="27"/>
      <c r="O206" s="27"/>
    </row>
    <row r="207" spans="5:15" ht="16.5">
      <c r="E207" s="27"/>
      <c r="G207" s="27"/>
      <c r="H207" s="27"/>
      <c r="I207" s="27"/>
      <c r="J207" s="27"/>
      <c r="L207" s="27"/>
      <c r="M207" s="27"/>
      <c r="N207" s="27"/>
      <c r="O207" s="27"/>
    </row>
    <row r="208" spans="5:15" ht="16.5">
      <c r="E208" s="27"/>
      <c r="G208" s="27"/>
      <c r="H208" s="27"/>
      <c r="I208" s="27"/>
      <c r="J208" s="27"/>
      <c r="L208" s="27"/>
      <c r="M208" s="27"/>
      <c r="N208" s="27"/>
      <c r="O208" s="27"/>
    </row>
    <row r="209" spans="5:15" ht="16.5">
      <c r="E209" s="27"/>
      <c r="G209" s="27"/>
      <c r="H209" s="27"/>
      <c r="I209" s="27"/>
      <c r="J209" s="27"/>
      <c r="L209" s="27"/>
      <c r="M209" s="27"/>
      <c r="N209" s="27"/>
      <c r="O209" s="27"/>
    </row>
    <row r="210" spans="5:15" ht="16.5">
      <c r="E210" s="27"/>
      <c r="G210" s="27"/>
      <c r="H210" s="27"/>
      <c r="I210" s="27"/>
      <c r="J210" s="27"/>
      <c r="L210" s="27"/>
      <c r="M210" s="27"/>
      <c r="N210" s="27"/>
      <c r="O210" s="27"/>
    </row>
    <row r="211" spans="5:15" ht="16.5">
      <c r="E211" s="27"/>
      <c r="G211" s="27"/>
      <c r="H211" s="27"/>
      <c r="I211" s="27"/>
      <c r="J211" s="27"/>
      <c r="L211" s="27"/>
      <c r="M211" s="27"/>
      <c r="N211" s="27"/>
      <c r="O211" s="27"/>
    </row>
    <row r="212" spans="5:15" ht="16.5">
      <c r="E212" s="27"/>
      <c r="G212" s="27"/>
      <c r="H212" s="27"/>
      <c r="I212" s="27"/>
      <c r="J212" s="27"/>
      <c r="L212" s="27"/>
      <c r="M212" s="27"/>
      <c r="N212" s="27"/>
      <c r="O212" s="27"/>
    </row>
    <row r="213" spans="5:15" ht="16.5">
      <c r="E213" s="27"/>
      <c r="G213" s="27"/>
      <c r="H213" s="27"/>
      <c r="I213" s="27"/>
      <c r="J213" s="27"/>
      <c r="L213" s="27"/>
      <c r="M213" s="27"/>
      <c r="N213" s="27"/>
      <c r="O213" s="27"/>
    </row>
    <row r="214" spans="5:15" ht="16.5">
      <c r="E214" s="27"/>
      <c r="G214" s="27"/>
      <c r="H214" s="27"/>
      <c r="I214" s="27"/>
      <c r="J214" s="27"/>
      <c r="L214" s="27"/>
      <c r="M214" s="27"/>
      <c r="N214" s="27"/>
      <c r="O214" s="27"/>
    </row>
    <row r="215" spans="5:15" ht="16.5">
      <c r="E215" s="27"/>
      <c r="G215" s="27"/>
      <c r="H215" s="27"/>
      <c r="I215" s="27"/>
      <c r="J215" s="27"/>
      <c r="L215" s="27"/>
      <c r="M215" s="27"/>
      <c r="N215" s="27"/>
      <c r="O215" s="27"/>
    </row>
    <row r="216" spans="5:15" ht="16.5">
      <c r="E216" s="27"/>
      <c r="G216" s="27"/>
      <c r="H216" s="27"/>
      <c r="I216" s="27"/>
      <c r="J216" s="27"/>
      <c r="L216" s="27"/>
      <c r="M216" s="27"/>
      <c r="N216" s="27"/>
      <c r="O216" s="27"/>
    </row>
    <row r="217" spans="5:15" ht="16.5">
      <c r="E217" s="27"/>
      <c r="G217" s="27"/>
      <c r="H217" s="27"/>
      <c r="I217" s="27"/>
      <c r="J217" s="27"/>
      <c r="L217" s="27"/>
      <c r="M217" s="27"/>
      <c r="N217" s="27"/>
      <c r="O217" s="27"/>
    </row>
    <row r="218" spans="5:15" ht="16.5">
      <c r="E218" s="27"/>
      <c r="G218" s="27"/>
      <c r="H218" s="27"/>
      <c r="I218" s="27"/>
      <c r="J218" s="27"/>
      <c r="L218" s="27"/>
      <c r="M218" s="27"/>
      <c r="N218" s="27"/>
      <c r="O218" s="27"/>
    </row>
    <row r="219" spans="5:15" ht="16.5">
      <c r="E219" s="27"/>
      <c r="G219" s="27"/>
      <c r="H219" s="27"/>
      <c r="I219" s="27"/>
      <c r="J219" s="27"/>
      <c r="L219" s="27"/>
      <c r="M219" s="27"/>
      <c r="N219" s="27"/>
      <c r="O219" s="27"/>
    </row>
    <row r="220" spans="5:15" ht="16.5">
      <c r="E220" s="27"/>
      <c r="G220" s="27"/>
      <c r="H220" s="27"/>
      <c r="I220" s="27"/>
      <c r="J220" s="27"/>
      <c r="L220" s="27"/>
      <c r="M220" s="27"/>
      <c r="N220" s="27"/>
      <c r="O220" s="27"/>
    </row>
    <row r="221" spans="5:15" ht="16.5">
      <c r="E221" s="27"/>
      <c r="G221" s="27"/>
      <c r="H221" s="27"/>
      <c r="I221" s="27"/>
      <c r="J221" s="27"/>
      <c r="L221" s="27"/>
      <c r="M221" s="27"/>
      <c r="N221" s="27"/>
      <c r="O221" s="27"/>
    </row>
    <row r="222" spans="5:15" ht="16.5">
      <c r="E222" s="27"/>
      <c r="G222" s="27"/>
      <c r="H222" s="27"/>
      <c r="I222" s="27"/>
      <c r="J222" s="27"/>
      <c r="L222" s="27"/>
      <c r="M222" s="27"/>
      <c r="N222" s="27"/>
      <c r="O222" s="27"/>
    </row>
    <row r="223" spans="5:15" ht="16.5">
      <c r="E223" s="27"/>
      <c r="G223" s="27"/>
      <c r="H223" s="27"/>
      <c r="I223" s="27"/>
      <c r="J223" s="27"/>
      <c r="L223" s="27"/>
      <c r="M223" s="27"/>
      <c r="N223" s="27"/>
      <c r="O223" s="27"/>
    </row>
    <row r="224" spans="5:15" ht="16.5">
      <c r="E224" s="27"/>
      <c r="G224" s="27"/>
      <c r="H224" s="27"/>
      <c r="I224" s="27"/>
      <c r="J224" s="27"/>
      <c r="L224" s="27"/>
      <c r="M224" s="27"/>
      <c r="N224" s="27"/>
      <c r="O224" s="27"/>
    </row>
    <row r="225" spans="5:15" ht="16.5">
      <c r="E225" s="27"/>
      <c r="G225" s="27"/>
      <c r="H225" s="27"/>
      <c r="I225" s="27"/>
      <c r="J225" s="27"/>
      <c r="L225" s="27"/>
      <c r="M225" s="27"/>
      <c r="N225" s="27"/>
      <c r="O225" s="27"/>
    </row>
    <row r="226" spans="5:15" ht="16.5">
      <c r="E226" s="27"/>
      <c r="G226" s="27"/>
      <c r="H226" s="27"/>
      <c r="I226" s="27"/>
      <c r="J226" s="27"/>
      <c r="L226" s="27"/>
      <c r="M226" s="27"/>
      <c r="N226" s="27"/>
      <c r="O226" s="27"/>
    </row>
    <row r="227" spans="5:15" ht="16.5">
      <c r="E227" s="27"/>
      <c r="G227" s="27"/>
      <c r="H227" s="27"/>
      <c r="I227" s="27"/>
      <c r="J227" s="27"/>
      <c r="L227" s="27"/>
      <c r="M227" s="27"/>
      <c r="N227" s="27"/>
      <c r="O227" s="27"/>
    </row>
    <row r="228" spans="5:15" ht="16.5">
      <c r="E228" s="27"/>
      <c r="G228" s="27"/>
      <c r="H228" s="27"/>
      <c r="I228" s="27"/>
      <c r="J228" s="27"/>
      <c r="L228" s="27"/>
      <c r="M228" s="27"/>
      <c r="N228" s="27"/>
      <c r="O228" s="27"/>
    </row>
    <row r="229" spans="5:15" ht="16.5">
      <c r="E229" s="27"/>
      <c r="G229" s="27"/>
      <c r="H229" s="27"/>
      <c r="I229" s="27"/>
      <c r="J229" s="27"/>
      <c r="L229" s="27"/>
      <c r="M229" s="27"/>
      <c r="N229" s="27"/>
      <c r="O229" s="27"/>
    </row>
    <row r="230" spans="5:15" ht="16.5">
      <c r="E230" s="27"/>
      <c r="G230" s="27"/>
      <c r="H230" s="27"/>
      <c r="I230" s="27"/>
      <c r="J230" s="27"/>
      <c r="L230" s="27"/>
      <c r="M230" s="27"/>
      <c r="N230" s="27"/>
      <c r="O230" s="27"/>
    </row>
    <row r="231" spans="5:15" ht="16.5">
      <c r="E231" s="27"/>
      <c r="G231" s="27"/>
      <c r="H231" s="27"/>
      <c r="I231" s="27"/>
      <c r="J231" s="27"/>
      <c r="L231" s="27"/>
      <c r="M231" s="27"/>
      <c r="N231" s="27"/>
      <c r="O231" s="27"/>
    </row>
    <row r="232" spans="5:15" ht="16.5">
      <c r="E232" s="27"/>
      <c r="G232" s="27"/>
      <c r="H232" s="27"/>
      <c r="I232" s="27"/>
      <c r="J232" s="27"/>
      <c r="L232" s="27"/>
      <c r="M232" s="27"/>
      <c r="N232" s="27"/>
      <c r="O232" s="27"/>
    </row>
    <row r="233" spans="5:15" ht="16.5">
      <c r="E233" s="27"/>
      <c r="G233" s="27"/>
      <c r="H233" s="27"/>
      <c r="I233" s="27"/>
      <c r="J233" s="27"/>
      <c r="L233" s="27"/>
      <c r="M233" s="27"/>
      <c r="N233" s="27"/>
      <c r="O233" s="27"/>
    </row>
    <row r="234" spans="5:15" ht="16.5">
      <c r="E234" s="27"/>
      <c r="G234" s="27"/>
      <c r="H234" s="27"/>
      <c r="I234" s="27"/>
      <c r="J234" s="27"/>
      <c r="L234" s="27"/>
      <c r="M234" s="27"/>
      <c r="N234" s="27"/>
      <c r="O234" s="27"/>
    </row>
    <row r="235" spans="5:15" ht="16.5">
      <c r="E235" s="27"/>
      <c r="G235" s="27"/>
      <c r="H235" s="27"/>
      <c r="I235" s="27"/>
      <c r="J235" s="27"/>
      <c r="L235" s="27"/>
      <c r="M235" s="27"/>
      <c r="N235" s="27"/>
      <c r="O235" s="27"/>
    </row>
    <row r="236" spans="5:15" ht="16.5">
      <c r="E236" s="27"/>
      <c r="G236" s="27"/>
      <c r="H236" s="27"/>
      <c r="I236" s="27"/>
      <c r="J236" s="27"/>
      <c r="L236" s="27"/>
      <c r="M236" s="27"/>
      <c r="N236" s="27"/>
      <c r="O236" s="27"/>
    </row>
    <row r="237" spans="5:15" ht="16.5">
      <c r="E237" s="27"/>
      <c r="G237" s="27"/>
      <c r="H237" s="27"/>
      <c r="I237" s="27"/>
      <c r="J237" s="27"/>
      <c r="L237" s="27"/>
      <c r="M237" s="27"/>
      <c r="N237" s="27"/>
      <c r="O237" s="27"/>
    </row>
    <row r="238" spans="5:15" ht="16.5">
      <c r="E238" s="27"/>
      <c r="G238" s="27"/>
      <c r="H238" s="27"/>
      <c r="I238" s="27"/>
      <c r="J238" s="27"/>
      <c r="L238" s="27"/>
      <c r="M238" s="27"/>
      <c r="N238" s="27"/>
      <c r="O238" s="27"/>
    </row>
    <row r="239" spans="5:15" ht="16.5">
      <c r="E239" s="27"/>
      <c r="G239" s="27"/>
      <c r="H239" s="27"/>
      <c r="I239" s="27"/>
      <c r="J239" s="27"/>
      <c r="L239" s="27"/>
      <c r="M239" s="27"/>
      <c r="N239" s="27"/>
      <c r="O239" s="27"/>
    </row>
    <row r="240" spans="5:15" ht="16.5">
      <c r="E240" s="27"/>
      <c r="G240" s="27"/>
      <c r="H240" s="27"/>
      <c r="I240" s="27"/>
      <c r="J240" s="27"/>
      <c r="L240" s="27"/>
      <c r="M240" s="27"/>
      <c r="N240" s="27"/>
      <c r="O240" s="27"/>
    </row>
    <row r="241" spans="5:15" ht="16.5">
      <c r="E241" s="27"/>
      <c r="G241" s="27"/>
      <c r="H241" s="27"/>
      <c r="I241" s="27"/>
      <c r="J241" s="27"/>
      <c r="L241" s="27"/>
      <c r="M241" s="27"/>
      <c r="N241" s="27"/>
      <c r="O241" s="27"/>
    </row>
    <row r="242" spans="5:15" ht="16.5">
      <c r="E242" s="27"/>
      <c r="G242" s="27"/>
      <c r="H242" s="27"/>
      <c r="I242" s="27"/>
      <c r="J242" s="27"/>
      <c r="L242" s="27"/>
      <c r="M242" s="27"/>
      <c r="N242" s="27"/>
      <c r="O242" s="27"/>
    </row>
    <row r="243" spans="5:15" ht="16.5">
      <c r="E243" s="27"/>
      <c r="G243" s="27"/>
      <c r="H243" s="27"/>
      <c r="I243" s="27"/>
      <c r="J243" s="27"/>
      <c r="L243" s="27"/>
      <c r="M243" s="27"/>
      <c r="N243" s="27"/>
      <c r="O243" s="27"/>
    </row>
    <row r="244" spans="5:15" ht="16.5">
      <c r="E244" s="27"/>
      <c r="G244" s="27"/>
      <c r="H244" s="27"/>
      <c r="I244" s="27"/>
      <c r="J244" s="27"/>
      <c r="L244" s="27"/>
      <c r="M244" s="27"/>
      <c r="N244" s="27"/>
      <c r="O244" s="27"/>
    </row>
    <row r="245" spans="5:15" ht="16.5">
      <c r="E245" s="27"/>
      <c r="G245" s="27"/>
      <c r="H245" s="27"/>
      <c r="I245" s="27"/>
      <c r="J245" s="27"/>
      <c r="L245" s="27"/>
      <c r="M245" s="27"/>
      <c r="N245" s="27"/>
      <c r="O245" s="27"/>
    </row>
    <row r="246" spans="5:15" ht="16.5">
      <c r="E246" s="27"/>
      <c r="G246" s="27"/>
      <c r="H246" s="27"/>
      <c r="I246" s="27"/>
      <c r="J246" s="27"/>
      <c r="L246" s="27"/>
      <c r="M246" s="27"/>
      <c r="N246" s="27"/>
      <c r="O246" s="27"/>
    </row>
    <row r="247" spans="5:15" ht="16.5">
      <c r="E247" s="27"/>
      <c r="G247" s="27"/>
      <c r="H247" s="27"/>
      <c r="I247" s="27"/>
      <c r="J247" s="27"/>
      <c r="L247" s="27"/>
      <c r="M247" s="27"/>
      <c r="N247" s="27"/>
      <c r="O247" s="27"/>
    </row>
    <row r="248" spans="5:15" ht="16.5">
      <c r="E248" s="27"/>
      <c r="G248" s="27"/>
      <c r="H248" s="27"/>
      <c r="I248" s="27"/>
      <c r="J248" s="27"/>
      <c r="L248" s="27"/>
      <c r="M248" s="27"/>
      <c r="N248" s="27"/>
      <c r="O248" s="27"/>
    </row>
    <row r="249" spans="5:15" ht="16.5">
      <c r="E249" s="27"/>
      <c r="G249" s="27"/>
      <c r="H249" s="27"/>
      <c r="I249" s="27"/>
      <c r="J249" s="27"/>
      <c r="L249" s="27"/>
      <c r="M249" s="27"/>
      <c r="N249" s="27"/>
      <c r="O249" s="27"/>
    </row>
    <row r="250" spans="5:15" ht="16.5">
      <c r="E250" s="27"/>
      <c r="G250" s="27"/>
      <c r="H250" s="27"/>
      <c r="I250" s="27"/>
      <c r="J250" s="27"/>
      <c r="L250" s="27"/>
      <c r="M250" s="27"/>
      <c r="N250" s="27"/>
      <c r="O250" s="27"/>
    </row>
    <row r="251" spans="5:15" ht="16.5">
      <c r="E251" s="27"/>
      <c r="G251" s="27"/>
      <c r="H251" s="27"/>
      <c r="I251" s="27"/>
      <c r="J251" s="27"/>
      <c r="L251" s="27"/>
      <c r="M251" s="27"/>
      <c r="N251" s="27"/>
      <c r="O251" s="27"/>
    </row>
    <row r="252" spans="5:15" ht="16.5">
      <c r="E252" s="27"/>
      <c r="G252" s="27"/>
      <c r="H252" s="27"/>
      <c r="I252" s="27"/>
      <c r="J252" s="27"/>
      <c r="L252" s="27"/>
      <c r="M252" s="27"/>
      <c r="N252" s="27"/>
      <c r="O252" s="27"/>
    </row>
    <row r="253" spans="5:15" ht="16.5">
      <c r="E253" s="27"/>
      <c r="G253" s="27"/>
      <c r="H253" s="27"/>
      <c r="I253" s="27"/>
      <c r="J253" s="27"/>
      <c r="L253" s="27"/>
      <c r="M253" s="27"/>
      <c r="N253" s="27"/>
      <c r="O253" s="27"/>
    </row>
    <row r="254" spans="5:15" ht="16.5">
      <c r="E254" s="27"/>
      <c r="G254" s="27"/>
      <c r="H254" s="27"/>
      <c r="I254" s="27"/>
      <c r="J254" s="27"/>
      <c r="L254" s="27"/>
      <c r="M254" s="27"/>
      <c r="N254" s="27"/>
      <c r="O254" s="27"/>
    </row>
    <row r="255" spans="5:15" ht="16.5">
      <c r="E255" s="27"/>
      <c r="G255" s="27"/>
      <c r="H255" s="27"/>
      <c r="I255" s="27"/>
      <c r="J255" s="27"/>
      <c r="L255" s="27"/>
      <c r="M255" s="27"/>
      <c r="N255" s="27"/>
      <c r="O255" s="27"/>
    </row>
    <row r="256" spans="5:15" ht="16.5">
      <c r="E256" s="27"/>
      <c r="G256" s="27"/>
      <c r="H256" s="27"/>
      <c r="I256" s="27"/>
      <c r="J256" s="27"/>
      <c r="L256" s="27"/>
      <c r="M256" s="27"/>
      <c r="N256" s="27"/>
      <c r="O256" s="27"/>
    </row>
    <row r="257" spans="5:15" ht="16.5">
      <c r="E257" s="27"/>
      <c r="G257" s="27"/>
      <c r="H257" s="27"/>
      <c r="I257" s="27"/>
      <c r="J257" s="27"/>
      <c r="L257" s="27"/>
      <c r="M257" s="27"/>
      <c r="N257" s="27"/>
      <c r="O257" s="27"/>
    </row>
    <row r="258" spans="5:15" ht="16.5">
      <c r="E258" s="27"/>
      <c r="G258" s="27"/>
      <c r="H258" s="27"/>
      <c r="I258" s="27"/>
      <c r="J258" s="27"/>
      <c r="L258" s="27"/>
      <c r="M258" s="27"/>
      <c r="N258" s="27"/>
      <c r="O258" s="27"/>
    </row>
    <row r="259" spans="5:15" ht="16.5">
      <c r="E259" s="27"/>
      <c r="G259" s="27"/>
      <c r="H259" s="27"/>
      <c r="I259" s="27"/>
      <c r="J259" s="27"/>
      <c r="L259" s="27"/>
      <c r="M259" s="27"/>
      <c r="N259" s="27"/>
      <c r="O259" s="27"/>
    </row>
    <row r="260" spans="5:15" ht="16.5">
      <c r="E260" s="27"/>
      <c r="G260" s="27"/>
      <c r="H260" s="27"/>
      <c r="I260" s="27"/>
      <c r="J260" s="27"/>
      <c r="L260" s="27"/>
      <c r="M260" s="27"/>
      <c r="N260" s="27"/>
      <c r="O260" s="27"/>
    </row>
    <row r="261" spans="5:15" ht="16.5">
      <c r="E261" s="27"/>
      <c r="G261" s="27"/>
      <c r="H261" s="27"/>
      <c r="I261" s="27"/>
      <c r="J261" s="27"/>
      <c r="L261" s="27"/>
      <c r="M261" s="27"/>
      <c r="N261" s="27"/>
      <c r="O261" s="27"/>
    </row>
    <row r="262" spans="5:15" ht="16.5">
      <c r="E262" s="27"/>
      <c r="G262" s="27"/>
      <c r="H262" s="27"/>
      <c r="I262" s="27"/>
      <c r="J262" s="27"/>
      <c r="L262" s="27"/>
      <c r="M262" s="27"/>
      <c r="N262" s="27"/>
      <c r="O262" s="27"/>
    </row>
    <row r="263" spans="5:15" ht="16.5">
      <c r="E263" s="27"/>
      <c r="G263" s="27"/>
      <c r="H263" s="27"/>
      <c r="I263" s="27"/>
      <c r="J263" s="27"/>
      <c r="L263" s="27"/>
      <c r="M263" s="27"/>
      <c r="N263" s="27"/>
      <c r="O263" s="27"/>
    </row>
    <row r="264" spans="5:15" ht="16.5">
      <c r="E264" s="27"/>
      <c r="G264" s="27"/>
      <c r="H264" s="27"/>
      <c r="I264" s="27"/>
      <c r="J264" s="27"/>
      <c r="L264" s="27"/>
      <c r="M264" s="27"/>
      <c r="N264" s="27"/>
      <c r="O264" s="27"/>
    </row>
    <row r="265" spans="5:15" ht="16.5">
      <c r="E265" s="27"/>
      <c r="G265" s="27"/>
      <c r="H265" s="27"/>
      <c r="I265" s="27"/>
      <c r="J265" s="27"/>
      <c r="L265" s="27"/>
      <c r="M265" s="27"/>
      <c r="N265" s="27"/>
      <c r="O265" s="27"/>
    </row>
    <row r="266" spans="5:15" ht="16.5">
      <c r="E266" s="27"/>
      <c r="G266" s="27"/>
      <c r="H266" s="27"/>
      <c r="I266" s="27"/>
      <c r="J266" s="27"/>
      <c r="L266" s="27"/>
      <c r="M266" s="27"/>
      <c r="N266" s="27"/>
      <c r="O266" s="27"/>
    </row>
    <row r="267" spans="5:15" ht="16.5">
      <c r="E267" s="27"/>
      <c r="G267" s="27"/>
      <c r="H267" s="27"/>
      <c r="I267" s="27"/>
      <c r="J267" s="27"/>
      <c r="L267" s="27"/>
      <c r="M267" s="27"/>
      <c r="N267" s="27"/>
      <c r="O267" s="27"/>
    </row>
    <row r="268" spans="5:15" ht="16.5">
      <c r="E268" s="27"/>
      <c r="G268" s="27"/>
      <c r="H268" s="27"/>
      <c r="I268" s="27"/>
      <c r="J268" s="27"/>
      <c r="L268" s="27"/>
      <c r="M268" s="27"/>
      <c r="N268" s="27"/>
      <c r="O268" s="27"/>
    </row>
    <row r="269" spans="5:15" ht="16.5">
      <c r="E269" s="27"/>
      <c r="G269" s="27"/>
      <c r="H269" s="27"/>
      <c r="I269" s="27"/>
      <c r="J269" s="27"/>
      <c r="L269" s="27"/>
      <c r="M269" s="27"/>
      <c r="N269" s="27"/>
      <c r="O269" s="27"/>
    </row>
    <row r="270" spans="5:15" ht="16.5">
      <c r="E270" s="27"/>
      <c r="G270" s="27"/>
      <c r="H270" s="27"/>
      <c r="I270" s="27"/>
      <c r="J270" s="27"/>
      <c r="L270" s="27"/>
      <c r="M270" s="27"/>
      <c r="N270" s="27"/>
      <c r="O270" s="27"/>
    </row>
    <row r="271" spans="5:15" ht="16.5">
      <c r="E271" s="27"/>
      <c r="G271" s="27"/>
      <c r="H271" s="27"/>
      <c r="I271" s="27"/>
      <c r="J271" s="27"/>
      <c r="L271" s="27"/>
      <c r="M271" s="27"/>
      <c r="N271" s="27"/>
      <c r="O271" s="27"/>
    </row>
    <row r="272" spans="5:15" ht="16.5">
      <c r="E272" s="27"/>
      <c r="G272" s="27"/>
      <c r="H272" s="27"/>
      <c r="I272" s="27"/>
      <c r="J272" s="27"/>
      <c r="L272" s="27"/>
      <c r="M272" s="27"/>
      <c r="N272" s="27"/>
      <c r="O272" s="27"/>
    </row>
    <row r="273" spans="5:15" ht="16.5">
      <c r="E273" s="27"/>
      <c r="G273" s="27"/>
      <c r="H273" s="27"/>
      <c r="I273" s="27"/>
      <c r="J273" s="27"/>
      <c r="L273" s="27"/>
      <c r="M273" s="27"/>
      <c r="N273" s="27"/>
      <c r="O273" s="27"/>
    </row>
    <row r="274" spans="5:15" ht="16.5">
      <c r="E274" s="27"/>
      <c r="G274" s="27"/>
      <c r="H274" s="27"/>
      <c r="I274" s="27"/>
      <c r="J274" s="27"/>
      <c r="L274" s="27"/>
      <c r="M274" s="27"/>
      <c r="N274" s="27"/>
      <c r="O274" s="27"/>
    </row>
    <row r="275" spans="5:15" ht="16.5">
      <c r="E275" s="27"/>
      <c r="G275" s="27"/>
      <c r="H275" s="27"/>
      <c r="I275" s="27"/>
      <c r="J275" s="27"/>
      <c r="L275" s="27"/>
      <c r="M275" s="27"/>
      <c r="N275" s="27"/>
      <c r="O275" s="27"/>
    </row>
    <row r="276" spans="5:15" ht="16.5">
      <c r="E276" s="27"/>
      <c r="G276" s="27"/>
      <c r="H276" s="27"/>
      <c r="I276" s="27"/>
      <c r="J276" s="27"/>
      <c r="L276" s="27"/>
      <c r="M276" s="27"/>
      <c r="N276" s="27"/>
      <c r="O276" s="27"/>
    </row>
    <row r="277" spans="5:15" ht="16.5">
      <c r="E277" s="27"/>
      <c r="G277" s="27"/>
      <c r="H277" s="27"/>
      <c r="I277" s="27"/>
      <c r="J277" s="27"/>
      <c r="L277" s="27"/>
      <c r="M277" s="27"/>
      <c r="N277" s="27"/>
      <c r="O277" s="27"/>
    </row>
    <row r="278" spans="5:15" ht="16.5">
      <c r="E278" s="27"/>
      <c r="G278" s="27"/>
      <c r="H278" s="27"/>
      <c r="I278" s="27"/>
      <c r="J278" s="27"/>
      <c r="L278" s="27"/>
      <c r="M278" s="27"/>
      <c r="N278" s="27"/>
      <c r="O278" s="27"/>
    </row>
    <row r="279" spans="5:15" ht="16.5">
      <c r="E279" s="27"/>
      <c r="G279" s="27"/>
      <c r="H279" s="27"/>
      <c r="I279" s="27"/>
      <c r="J279" s="27"/>
      <c r="L279" s="27"/>
      <c r="M279" s="27"/>
      <c r="N279" s="27"/>
      <c r="O279" s="27"/>
    </row>
    <row r="280" spans="5:15" ht="16.5">
      <c r="E280" s="27"/>
      <c r="G280" s="27"/>
      <c r="H280" s="27"/>
      <c r="I280" s="27"/>
      <c r="J280" s="27"/>
      <c r="L280" s="27"/>
      <c r="M280" s="27"/>
      <c r="N280" s="27"/>
      <c r="O280" s="27"/>
    </row>
    <row r="281" spans="5:15" ht="16.5">
      <c r="E281" s="27"/>
      <c r="G281" s="27"/>
      <c r="H281" s="27"/>
      <c r="I281" s="27"/>
      <c r="J281" s="27"/>
      <c r="L281" s="27"/>
      <c r="M281" s="27"/>
      <c r="N281" s="27"/>
      <c r="O281" s="27"/>
    </row>
    <row r="282" spans="5:15" ht="16.5">
      <c r="E282" s="27"/>
      <c r="G282" s="27"/>
      <c r="H282" s="27"/>
      <c r="I282" s="27"/>
      <c r="J282" s="27"/>
      <c r="L282" s="27"/>
      <c r="M282" s="27"/>
      <c r="N282" s="27"/>
      <c r="O282" s="27"/>
    </row>
    <row r="283" spans="5:15" ht="16.5">
      <c r="E283" s="27"/>
      <c r="G283" s="27"/>
      <c r="H283" s="27"/>
      <c r="I283" s="27"/>
      <c r="J283" s="27"/>
      <c r="L283" s="27"/>
      <c r="M283" s="27"/>
      <c r="N283" s="27"/>
      <c r="O283" s="27"/>
    </row>
    <row r="284" spans="5:15" ht="16.5">
      <c r="E284" s="27"/>
      <c r="G284" s="27"/>
      <c r="H284" s="27"/>
      <c r="I284" s="27"/>
      <c r="J284" s="27"/>
      <c r="L284" s="27"/>
      <c r="M284" s="27"/>
      <c r="N284" s="27"/>
      <c r="O284" s="27"/>
    </row>
    <row r="285" spans="5:15" ht="16.5">
      <c r="E285" s="27"/>
      <c r="G285" s="27"/>
      <c r="H285" s="27"/>
      <c r="I285" s="27"/>
      <c r="J285" s="27"/>
      <c r="L285" s="27"/>
      <c r="M285" s="27"/>
      <c r="N285" s="27"/>
      <c r="O285" s="27"/>
    </row>
    <row r="286" spans="5:15" ht="16.5">
      <c r="E286" s="27"/>
      <c r="G286" s="27"/>
      <c r="H286" s="27"/>
      <c r="I286" s="27"/>
      <c r="J286" s="27"/>
      <c r="L286" s="27"/>
      <c r="M286" s="27"/>
      <c r="N286" s="27"/>
      <c r="O286" s="27"/>
    </row>
    <row r="287" spans="5:15" ht="16.5">
      <c r="E287" s="27"/>
      <c r="G287" s="27"/>
      <c r="H287" s="27"/>
      <c r="I287" s="27"/>
      <c r="J287" s="27"/>
      <c r="L287" s="27"/>
      <c r="M287" s="27"/>
      <c r="N287" s="27"/>
      <c r="O287" s="27"/>
    </row>
    <row r="288" spans="5:15" ht="16.5">
      <c r="E288" s="27"/>
      <c r="G288" s="27"/>
      <c r="H288" s="27"/>
      <c r="I288" s="27"/>
      <c r="J288" s="27"/>
      <c r="L288" s="27"/>
      <c r="M288" s="27"/>
      <c r="N288" s="27"/>
      <c r="O288" s="27"/>
    </row>
    <row r="289" spans="5:15" ht="16.5">
      <c r="E289" s="27"/>
      <c r="G289" s="27"/>
      <c r="H289" s="27"/>
      <c r="I289" s="27"/>
      <c r="J289" s="27"/>
      <c r="L289" s="27"/>
      <c r="M289" s="27"/>
      <c r="N289" s="27"/>
      <c r="O289" s="27"/>
    </row>
    <row r="290" spans="5:15" ht="16.5">
      <c r="E290" s="27"/>
      <c r="G290" s="27"/>
      <c r="H290" s="27"/>
      <c r="I290" s="27"/>
      <c r="J290" s="27"/>
      <c r="L290" s="27"/>
      <c r="M290" s="27"/>
      <c r="N290" s="27"/>
      <c r="O290" s="27"/>
    </row>
    <row r="291" spans="5:15" ht="16.5">
      <c r="E291" s="27"/>
      <c r="G291" s="27"/>
      <c r="H291" s="27"/>
      <c r="I291" s="27"/>
      <c r="J291" s="27"/>
      <c r="L291" s="27"/>
      <c r="M291" s="27"/>
      <c r="N291" s="27"/>
      <c r="O291" s="27"/>
    </row>
    <row r="292" spans="5:15" ht="16.5">
      <c r="E292" s="27"/>
      <c r="G292" s="27"/>
      <c r="H292" s="27"/>
      <c r="I292" s="27"/>
      <c r="J292" s="27"/>
      <c r="L292" s="27"/>
      <c r="M292" s="27"/>
      <c r="N292" s="27"/>
      <c r="O292" s="27"/>
    </row>
    <row r="293" spans="5:15" ht="16.5">
      <c r="E293" s="27"/>
      <c r="G293" s="27"/>
      <c r="H293" s="27"/>
      <c r="I293" s="27"/>
      <c r="J293" s="27"/>
      <c r="L293" s="27"/>
      <c r="M293" s="27"/>
      <c r="N293" s="27"/>
      <c r="O293" s="27"/>
    </row>
    <row r="294" spans="5:15" ht="16.5">
      <c r="E294" s="27"/>
      <c r="G294" s="27"/>
      <c r="H294" s="27"/>
      <c r="I294" s="27"/>
      <c r="J294" s="27"/>
      <c r="L294" s="27"/>
      <c r="M294" s="27"/>
      <c r="N294" s="27"/>
      <c r="O294" s="27"/>
    </row>
    <row r="295" spans="5:15" ht="16.5">
      <c r="E295" s="27"/>
      <c r="G295" s="27"/>
      <c r="H295" s="27"/>
      <c r="I295" s="27"/>
      <c r="J295" s="27"/>
      <c r="L295" s="27"/>
      <c r="M295" s="27"/>
      <c r="N295" s="27"/>
      <c r="O295" s="27"/>
    </row>
    <row r="296" spans="5:15" ht="16.5">
      <c r="E296" s="27"/>
      <c r="G296" s="27"/>
      <c r="H296" s="27"/>
      <c r="I296" s="27"/>
      <c r="J296" s="27"/>
      <c r="L296" s="27"/>
      <c r="M296" s="27"/>
      <c r="N296" s="27"/>
      <c r="O296" s="27"/>
    </row>
    <row r="297" spans="5:15" ht="16.5">
      <c r="E297" s="27"/>
      <c r="G297" s="27"/>
      <c r="H297" s="27"/>
      <c r="I297" s="27"/>
      <c r="J297" s="27"/>
      <c r="L297" s="27"/>
      <c r="M297" s="27"/>
      <c r="N297" s="27"/>
      <c r="O297" s="27"/>
    </row>
    <row r="298" spans="5:15" ht="16.5">
      <c r="E298" s="27"/>
      <c r="G298" s="27"/>
      <c r="H298" s="27"/>
      <c r="I298" s="27"/>
      <c r="J298" s="27"/>
      <c r="L298" s="27"/>
      <c r="M298" s="27"/>
      <c r="N298" s="27"/>
      <c r="O298" s="27"/>
    </row>
    <row r="299" spans="5:15" ht="16.5">
      <c r="E299" s="27"/>
      <c r="G299" s="27"/>
      <c r="H299" s="27"/>
      <c r="I299" s="27"/>
      <c r="J299" s="27"/>
      <c r="L299" s="27"/>
      <c r="M299" s="27"/>
      <c r="N299" s="27"/>
      <c r="O299" s="27"/>
    </row>
    <row r="300" spans="5:15" ht="16.5">
      <c r="E300" s="27"/>
      <c r="G300" s="27"/>
      <c r="H300" s="27"/>
      <c r="I300" s="27"/>
      <c r="J300" s="27"/>
      <c r="L300" s="27"/>
      <c r="M300" s="27"/>
      <c r="N300" s="27"/>
      <c r="O300" s="27"/>
    </row>
    <row r="301" spans="5:15" ht="16.5">
      <c r="E301" s="27"/>
      <c r="G301" s="27"/>
      <c r="H301" s="27"/>
      <c r="I301" s="27"/>
      <c r="J301" s="27"/>
      <c r="L301" s="27"/>
      <c r="M301" s="27"/>
      <c r="N301" s="27"/>
      <c r="O301" s="27"/>
    </row>
    <row r="302" spans="5:15" ht="16.5">
      <c r="E302" s="27"/>
      <c r="G302" s="27"/>
      <c r="H302" s="27"/>
      <c r="I302" s="27"/>
      <c r="J302" s="27"/>
      <c r="L302" s="27"/>
      <c r="M302" s="27"/>
      <c r="N302" s="27"/>
      <c r="O302" s="27"/>
    </row>
    <row r="303" spans="5:15" ht="16.5">
      <c r="E303" s="27"/>
      <c r="G303" s="27"/>
      <c r="H303" s="27"/>
      <c r="I303" s="27"/>
      <c r="J303" s="27"/>
      <c r="L303" s="27"/>
      <c r="M303" s="27"/>
      <c r="N303" s="27"/>
      <c r="O303" s="27"/>
    </row>
    <row r="304" spans="5:15" ht="16.5">
      <c r="E304" s="27"/>
      <c r="G304" s="27"/>
      <c r="H304" s="27"/>
      <c r="I304" s="27"/>
      <c r="J304" s="27"/>
      <c r="L304" s="27"/>
      <c r="M304" s="27"/>
      <c r="N304" s="27"/>
      <c r="O304" s="27"/>
    </row>
    <row r="305" spans="5:15" ht="16.5">
      <c r="E305" s="27"/>
      <c r="G305" s="27"/>
      <c r="H305" s="27"/>
      <c r="I305" s="27"/>
      <c r="J305" s="27"/>
      <c r="L305" s="27"/>
      <c r="M305" s="27"/>
      <c r="N305" s="27"/>
      <c r="O305" s="27"/>
    </row>
    <row r="306" spans="5:15" ht="16.5">
      <c r="E306" s="27"/>
      <c r="G306" s="27"/>
      <c r="H306" s="27"/>
      <c r="I306" s="27"/>
      <c r="J306" s="27"/>
      <c r="L306" s="27"/>
      <c r="M306" s="27"/>
      <c r="N306" s="27"/>
      <c r="O306" s="27"/>
    </row>
    <row r="307" spans="5:15" ht="16.5">
      <c r="E307" s="27"/>
      <c r="G307" s="27"/>
      <c r="H307" s="27"/>
      <c r="I307" s="27"/>
      <c r="J307" s="27"/>
      <c r="L307" s="27"/>
      <c r="M307" s="27"/>
      <c r="N307" s="27"/>
      <c r="O307" s="27"/>
    </row>
    <row r="308" spans="5:15" ht="16.5">
      <c r="E308" s="27"/>
      <c r="G308" s="27"/>
      <c r="H308" s="27"/>
      <c r="I308" s="27"/>
      <c r="J308" s="27"/>
      <c r="L308" s="27"/>
      <c r="M308" s="27"/>
      <c r="N308" s="27"/>
      <c r="O308" s="27"/>
    </row>
    <row r="309" spans="5:15" ht="16.5">
      <c r="E309" s="27"/>
      <c r="G309" s="27"/>
      <c r="H309" s="27"/>
      <c r="I309" s="27"/>
      <c r="J309" s="27"/>
      <c r="L309" s="27"/>
      <c r="M309" s="27"/>
      <c r="N309" s="27"/>
      <c r="O309" s="27"/>
    </row>
    <row r="310" spans="5:15" ht="16.5">
      <c r="E310" s="27"/>
      <c r="G310" s="27"/>
      <c r="H310" s="27"/>
      <c r="I310" s="27"/>
      <c r="J310" s="27"/>
      <c r="L310" s="27"/>
      <c r="M310" s="27"/>
      <c r="N310" s="27"/>
      <c r="O310" s="27"/>
    </row>
    <row r="311" spans="5:15" ht="16.5">
      <c r="E311" s="27"/>
      <c r="G311" s="27"/>
      <c r="H311" s="27"/>
      <c r="I311" s="27"/>
      <c r="J311" s="27"/>
      <c r="L311" s="27"/>
      <c r="M311" s="27"/>
      <c r="N311" s="27"/>
      <c r="O311" s="27"/>
    </row>
    <row r="312" spans="5:15" ht="16.5">
      <c r="E312" s="27"/>
      <c r="G312" s="27"/>
      <c r="H312" s="27"/>
      <c r="I312" s="27"/>
      <c r="J312" s="27"/>
      <c r="L312" s="27"/>
      <c r="M312" s="27"/>
      <c r="N312" s="27"/>
      <c r="O312" s="27"/>
    </row>
    <row r="313" spans="5:15" ht="16.5">
      <c r="E313" s="27"/>
      <c r="G313" s="27"/>
      <c r="H313" s="27"/>
      <c r="I313" s="27"/>
      <c r="J313" s="27"/>
      <c r="L313" s="27"/>
      <c r="M313" s="27"/>
      <c r="N313" s="27"/>
      <c r="O313" s="27"/>
    </row>
    <row r="314" spans="5:15" ht="16.5">
      <c r="E314" s="27"/>
      <c r="G314" s="27"/>
      <c r="H314" s="27"/>
      <c r="I314" s="27"/>
      <c r="J314" s="27"/>
      <c r="L314" s="27"/>
      <c r="M314" s="27"/>
      <c r="N314" s="27"/>
      <c r="O314" s="27"/>
    </row>
    <row r="315" spans="5:15" ht="16.5">
      <c r="E315" s="27"/>
      <c r="G315" s="27"/>
      <c r="H315" s="27"/>
      <c r="I315" s="27"/>
      <c r="J315" s="27"/>
      <c r="L315" s="27"/>
      <c r="M315" s="27"/>
      <c r="N315" s="27"/>
      <c r="O315" s="27"/>
    </row>
    <row r="316" spans="5:15" ht="16.5">
      <c r="E316" s="27"/>
      <c r="G316" s="27"/>
      <c r="H316" s="27"/>
      <c r="I316" s="27"/>
      <c r="J316" s="27"/>
      <c r="L316" s="27"/>
      <c r="M316" s="27"/>
      <c r="N316" s="27"/>
      <c r="O316" s="27"/>
    </row>
    <row r="317" spans="5:15" ht="16.5">
      <c r="E317" s="27"/>
      <c r="G317" s="27"/>
      <c r="H317" s="27"/>
      <c r="I317" s="27"/>
      <c r="J317" s="27"/>
      <c r="L317" s="27"/>
      <c r="M317" s="27"/>
      <c r="N317" s="27"/>
      <c r="O317" s="27"/>
    </row>
    <row r="318" spans="5:15" ht="16.5">
      <c r="E318" s="27"/>
      <c r="G318" s="27"/>
      <c r="H318" s="27"/>
      <c r="I318" s="27"/>
      <c r="J318" s="27"/>
      <c r="L318" s="27"/>
      <c r="M318" s="27"/>
      <c r="N318" s="27"/>
      <c r="O318" s="27"/>
    </row>
    <row r="319" spans="5:15" ht="16.5">
      <c r="E319" s="27"/>
      <c r="G319" s="27"/>
      <c r="H319" s="27"/>
      <c r="I319" s="27"/>
      <c r="J319" s="27"/>
      <c r="L319" s="27"/>
      <c r="M319" s="27"/>
      <c r="N319" s="27"/>
      <c r="O319" s="27"/>
    </row>
    <row r="320" spans="5:15" ht="16.5">
      <c r="E320" s="27"/>
      <c r="G320" s="27"/>
      <c r="H320" s="27"/>
      <c r="I320" s="27"/>
      <c r="J320" s="27"/>
      <c r="L320" s="27"/>
      <c r="M320" s="27"/>
      <c r="N320" s="27"/>
      <c r="O320" s="27"/>
    </row>
    <row r="321" spans="5:15" ht="16.5">
      <c r="E321" s="27"/>
      <c r="G321" s="27"/>
      <c r="H321" s="27"/>
      <c r="I321" s="27"/>
      <c r="J321" s="27"/>
      <c r="L321" s="27"/>
      <c r="M321" s="27"/>
      <c r="N321" s="27"/>
      <c r="O321" s="27"/>
    </row>
    <row r="322" spans="5:15" ht="16.5">
      <c r="E322" s="27"/>
      <c r="G322" s="27"/>
      <c r="H322" s="27"/>
      <c r="I322" s="27"/>
      <c r="J322" s="27"/>
      <c r="L322" s="27"/>
      <c r="M322" s="27"/>
      <c r="N322" s="27"/>
      <c r="O322" s="27"/>
    </row>
    <row r="323" spans="5:15" ht="16.5">
      <c r="E323" s="27"/>
      <c r="G323" s="27"/>
      <c r="H323" s="27"/>
      <c r="I323" s="27"/>
      <c r="J323" s="27"/>
      <c r="L323" s="27"/>
      <c r="M323" s="27"/>
      <c r="N323" s="27"/>
      <c r="O323" s="27"/>
    </row>
    <row r="324" spans="5:15" ht="16.5">
      <c r="E324" s="27"/>
      <c r="G324" s="27"/>
      <c r="H324" s="27"/>
      <c r="I324" s="27"/>
      <c r="J324" s="27"/>
      <c r="L324" s="27"/>
      <c r="M324" s="27"/>
      <c r="N324" s="27"/>
      <c r="O324" s="27"/>
    </row>
    <row r="325" spans="5:15" ht="16.5">
      <c r="E325" s="27"/>
      <c r="G325" s="27"/>
      <c r="H325" s="27"/>
      <c r="I325" s="27"/>
      <c r="J325" s="27"/>
      <c r="L325" s="27"/>
      <c r="M325" s="27"/>
      <c r="N325" s="27"/>
      <c r="O325" s="27"/>
    </row>
    <row r="326" spans="5:15" ht="16.5">
      <c r="E326" s="27"/>
      <c r="G326" s="27"/>
      <c r="H326" s="27"/>
      <c r="I326" s="27"/>
      <c r="J326" s="27"/>
      <c r="L326" s="27"/>
      <c r="M326" s="27"/>
      <c r="N326" s="27"/>
      <c r="O326" s="27"/>
    </row>
    <row r="327" spans="5:15" ht="16.5">
      <c r="E327" s="27"/>
      <c r="G327" s="27"/>
      <c r="H327" s="27"/>
      <c r="I327" s="27"/>
      <c r="J327" s="27"/>
      <c r="L327" s="27"/>
      <c r="M327" s="27"/>
      <c r="N327" s="27"/>
      <c r="O327" s="27"/>
    </row>
    <row r="328" spans="5:15" ht="16.5">
      <c r="E328" s="27"/>
      <c r="G328" s="27"/>
      <c r="H328" s="27"/>
      <c r="I328" s="27"/>
      <c r="J328" s="27"/>
      <c r="L328" s="27"/>
      <c r="M328" s="27"/>
      <c r="N328" s="27"/>
      <c r="O328" s="27"/>
    </row>
    <row r="329" spans="5:15" ht="16.5">
      <c r="E329" s="27"/>
      <c r="G329" s="27"/>
      <c r="H329" s="27"/>
      <c r="I329" s="27"/>
      <c r="J329" s="27"/>
      <c r="L329" s="27"/>
      <c r="M329" s="27"/>
      <c r="N329" s="27"/>
      <c r="O329" s="27"/>
    </row>
    <row r="330" spans="5:15" ht="16.5">
      <c r="E330" s="27"/>
      <c r="G330" s="27"/>
      <c r="H330" s="27"/>
      <c r="I330" s="27"/>
      <c r="J330" s="27"/>
      <c r="L330" s="27"/>
      <c r="M330" s="27"/>
      <c r="N330" s="27"/>
      <c r="O330" s="27"/>
    </row>
    <row r="331" spans="5:15" ht="16.5">
      <c r="E331" s="27"/>
      <c r="G331" s="27"/>
      <c r="H331" s="27"/>
      <c r="I331" s="27"/>
      <c r="J331" s="27"/>
      <c r="L331" s="27"/>
      <c r="M331" s="27"/>
      <c r="N331" s="27"/>
      <c r="O331" s="27"/>
    </row>
    <row r="332" spans="5:15" ht="16.5">
      <c r="E332" s="27"/>
      <c r="G332" s="27"/>
      <c r="H332" s="27"/>
      <c r="I332" s="27"/>
      <c r="J332" s="27"/>
      <c r="L332" s="27"/>
      <c r="M332" s="27"/>
      <c r="N332" s="27"/>
      <c r="O332" s="27"/>
    </row>
    <row r="333" spans="5:15" ht="16.5">
      <c r="E333" s="27"/>
      <c r="G333" s="27"/>
      <c r="H333" s="27"/>
      <c r="I333" s="27"/>
      <c r="J333" s="27"/>
      <c r="L333" s="27"/>
      <c r="M333" s="27"/>
      <c r="N333" s="27"/>
      <c r="O333" s="27"/>
    </row>
    <row r="334" spans="5:15" ht="16.5">
      <c r="E334" s="27"/>
      <c r="G334" s="27"/>
      <c r="H334" s="27"/>
      <c r="I334" s="27"/>
      <c r="J334" s="27"/>
      <c r="L334" s="27"/>
      <c r="M334" s="27"/>
      <c r="N334" s="27"/>
      <c r="O334" s="27"/>
    </row>
    <row r="335" spans="5:15" ht="16.5">
      <c r="E335" s="27"/>
      <c r="G335" s="27"/>
      <c r="H335" s="27"/>
      <c r="I335" s="27"/>
      <c r="J335" s="27"/>
      <c r="L335" s="27"/>
      <c r="M335" s="27"/>
      <c r="N335" s="27"/>
      <c r="O335" s="27"/>
    </row>
    <row r="336" spans="5:15" ht="16.5">
      <c r="E336" s="27"/>
      <c r="G336" s="27"/>
      <c r="H336" s="27"/>
      <c r="I336" s="27"/>
      <c r="J336" s="27"/>
      <c r="L336" s="27"/>
      <c r="M336" s="27"/>
      <c r="N336" s="27"/>
      <c r="O336" s="27"/>
    </row>
    <row r="337" spans="5:15" ht="16.5">
      <c r="E337" s="27"/>
      <c r="G337" s="27"/>
      <c r="H337" s="27"/>
      <c r="I337" s="27"/>
      <c r="J337" s="27"/>
      <c r="L337" s="27"/>
      <c r="M337" s="27"/>
      <c r="N337" s="27"/>
      <c r="O337" s="27"/>
    </row>
    <row r="338" spans="5:15" ht="16.5">
      <c r="E338" s="27"/>
      <c r="G338" s="27"/>
      <c r="H338" s="27"/>
      <c r="I338" s="27"/>
      <c r="J338" s="27"/>
      <c r="L338" s="27"/>
      <c r="M338" s="27"/>
      <c r="N338" s="27"/>
      <c r="O338" s="27"/>
    </row>
    <row r="339" spans="5:15" ht="16.5">
      <c r="E339" s="27"/>
      <c r="G339" s="27"/>
      <c r="H339" s="27"/>
      <c r="I339" s="27"/>
      <c r="J339" s="27"/>
      <c r="L339" s="27"/>
      <c r="M339" s="27"/>
      <c r="N339" s="27"/>
      <c r="O339" s="27"/>
    </row>
    <row r="340" spans="5:15" ht="16.5">
      <c r="E340" s="27"/>
      <c r="G340" s="27"/>
      <c r="H340" s="27"/>
      <c r="I340" s="27"/>
      <c r="J340" s="27"/>
      <c r="L340" s="27"/>
      <c r="M340" s="27"/>
      <c r="N340" s="27"/>
      <c r="O340" s="27"/>
    </row>
    <row r="341" spans="5:15" ht="16.5">
      <c r="E341" s="27"/>
      <c r="G341" s="27"/>
      <c r="H341" s="27"/>
      <c r="I341" s="27"/>
      <c r="J341" s="27"/>
      <c r="L341" s="27"/>
      <c r="M341" s="27"/>
      <c r="N341" s="27"/>
      <c r="O341" s="27"/>
    </row>
    <row r="342" spans="5:15" ht="16.5">
      <c r="E342" s="27"/>
      <c r="G342" s="27"/>
      <c r="H342" s="27"/>
      <c r="I342" s="27"/>
      <c r="J342" s="27"/>
      <c r="L342" s="27"/>
      <c r="M342" s="27"/>
      <c r="N342" s="27"/>
      <c r="O342" s="27"/>
    </row>
    <row r="343" spans="5:15" ht="16.5">
      <c r="E343" s="27"/>
      <c r="G343" s="27"/>
      <c r="H343" s="27"/>
      <c r="I343" s="27"/>
      <c r="J343" s="27"/>
      <c r="L343" s="27"/>
      <c r="M343" s="27"/>
      <c r="N343" s="27"/>
      <c r="O343" s="27"/>
    </row>
    <row r="344" spans="5:15" ht="16.5">
      <c r="E344" s="27"/>
      <c r="G344" s="27"/>
      <c r="H344" s="27"/>
      <c r="I344" s="27"/>
      <c r="J344" s="27"/>
      <c r="L344" s="27"/>
      <c r="M344" s="27"/>
      <c r="N344" s="27"/>
      <c r="O344" s="27"/>
    </row>
    <row r="345" spans="5:15" ht="16.5">
      <c r="E345" s="27"/>
      <c r="G345" s="27"/>
      <c r="H345" s="27"/>
      <c r="I345" s="27"/>
      <c r="J345" s="27"/>
      <c r="L345" s="27"/>
      <c r="M345" s="27"/>
      <c r="N345" s="27"/>
      <c r="O345" s="27"/>
    </row>
    <row r="346" spans="5:15" ht="16.5">
      <c r="E346" s="27"/>
      <c r="G346" s="27"/>
      <c r="H346" s="27"/>
      <c r="I346" s="27"/>
      <c r="J346" s="27"/>
      <c r="L346" s="27"/>
      <c r="M346" s="27"/>
      <c r="N346" s="27"/>
      <c r="O346" s="27"/>
    </row>
    <row r="347" spans="5:15" ht="16.5">
      <c r="E347" s="27"/>
      <c r="G347" s="27"/>
      <c r="H347" s="27"/>
      <c r="I347" s="27"/>
      <c r="J347" s="27"/>
      <c r="L347" s="27"/>
      <c r="M347" s="27"/>
      <c r="N347" s="27"/>
      <c r="O347" s="27"/>
    </row>
    <row r="348" spans="5:15" ht="16.5">
      <c r="E348" s="27"/>
      <c r="G348" s="27"/>
      <c r="H348" s="27"/>
      <c r="I348" s="27"/>
      <c r="J348" s="27"/>
      <c r="L348" s="27"/>
      <c r="M348" s="27"/>
      <c r="N348" s="27"/>
      <c r="O348" s="27"/>
    </row>
    <row r="349" spans="5:15" ht="16.5">
      <c r="E349" s="27"/>
      <c r="G349" s="27"/>
      <c r="H349" s="27"/>
      <c r="I349" s="27"/>
      <c r="J349" s="27"/>
      <c r="L349" s="27"/>
      <c r="M349" s="27"/>
      <c r="N349" s="27"/>
      <c r="O349" s="27"/>
    </row>
    <row r="350" spans="5:15" ht="16.5">
      <c r="E350" s="27"/>
      <c r="G350" s="27"/>
      <c r="H350" s="27"/>
      <c r="I350" s="27"/>
      <c r="J350" s="27"/>
      <c r="L350" s="27"/>
      <c r="M350" s="27"/>
      <c r="N350" s="27"/>
      <c r="O350" s="27"/>
    </row>
    <row r="351" spans="5:15" ht="16.5">
      <c r="E351" s="27"/>
      <c r="G351" s="27"/>
      <c r="H351" s="27"/>
      <c r="I351" s="27"/>
      <c r="J351" s="27"/>
      <c r="L351" s="27"/>
      <c r="M351" s="27"/>
      <c r="N351" s="27"/>
      <c r="O351" s="27"/>
    </row>
    <row r="352" spans="5:15" ht="16.5">
      <c r="E352" s="27"/>
      <c r="G352" s="27"/>
      <c r="H352" s="27"/>
      <c r="I352" s="27"/>
      <c r="J352" s="27"/>
      <c r="L352" s="27"/>
      <c r="M352" s="27"/>
      <c r="N352" s="27"/>
      <c r="O352" s="27"/>
    </row>
    <row r="353" spans="5:15" ht="16.5">
      <c r="E353" s="27"/>
      <c r="G353" s="27"/>
      <c r="H353" s="27"/>
      <c r="I353" s="27"/>
      <c r="J353" s="27"/>
      <c r="L353" s="27"/>
      <c r="M353" s="27"/>
      <c r="N353" s="27"/>
      <c r="O353" s="27"/>
    </row>
    <row r="354" spans="5:15" ht="16.5">
      <c r="E354" s="27"/>
      <c r="G354" s="27"/>
      <c r="H354" s="27"/>
      <c r="I354" s="27"/>
      <c r="J354" s="27"/>
      <c r="L354" s="27"/>
      <c r="M354" s="27"/>
      <c r="N354" s="27"/>
      <c r="O354" s="27"/>
    </row>
    <row r="355" spans="5:15" ht="16.5">
      <c r="E355" s="27"/>
      <c r="G355" s="27"/>
      <c r="H355" s="27"/>
      <c r="I355" s="27"/>
      <c r="J355" s="27"/>
      <c r="L355" s="27"/>
      <c r="M355" s="27"/>
      <c r="N355" s="27"/>
      <c r="O355" s="27"/>
    </row>
    <row r="356" spans="5:15" ht="16.5">
      <c r="E356" s="27"/>
      <c r="G356" s="27"/>
      <c r="H356" s="27"/>
      <c r="I356" s="27"/>
      <c r="J356" s="27"/>
      <c r="L356" s="27"/>
      <c r="M356" s="27"/>
      <c r="N356" s="27"/>
      <c r="O356" s="27"/>
    </row>
    <row r="357" spans="5:15" ht="16.5">
      <c r="E357" s="27"/>
      <c r="G357" s="27"/>
      <c r="H357" s="27"/>
      <c r="I357" s="27"/>
      <c r="J357" s="27"/>
      <c r="L357" s="27"/>
      <c r="M357" s="27"/>
      <c r="N357" s="27"/>
      <c r="O357" s="27"/>
    </row>
    <row r="358" spans="5:15" ht="16.5">
      <c r="E358" s="27"/>
      <c r="G358" s="27"/>
      <c r="H358" s="27"/>
      <c r="I358" s="27"/>
      <c r="J358" s="27"/>
      <c r="L358" s="27"/>
      <c r="M358" s="27"/>
      <c r="N358" s="27"/>
      <c r="O358" s="27"/>
    </row>
    <row r="359" spans="5:15" ht="16.5">
      <c r="E359" s="27"/>
      <c r="G359" s="27"/>
      <c r="H359" s="27"/>
      <c r="I359" s="27"/>
      <c r="J359" s="27"/>
      <c r="L359" s="27"/>
      <c r="M359" s="27"/>
      <c r="N359" s="27"/>
      <c r="O359" s="27"/>
    </row>
    <row r="360" spans="5:15" ht="16.5">
      <c r="E360" s="27"/>
      <c r="G360" s="27"/>
      <c r="H360" s="27"/>
      <c r="I360" s="27"/>
      <c r="J360" s="27"/>
      <c r="L360" s="27"/>
      <c r="M360" s="27"/>
      <c r="N360" s="27"/>
      <c r="O360" s="27"/>
    </row>
    <row r="361" spans="5:15" ht="16.5">
      <c r="E361" s="27"/>
      <c r="G361" s="27"/>
      <c r="H361" s="27"/>
      <c r="I361" s="27"/>
      <c r="J361" s="27"/>
      <c r="L361" s="27"/>
      <c r="M361" s="27"/>
      <c r="N361" s="27"/>
      <c r="O361" s="27"/>
    </row>
    <row r="362" spans="5:15" ht="16.5">
      <c r="E362" s="27"/>
      <c r="G362" s="27"/>
      <c r="H362" s="27"/>
      <c r="I362" s="27"/>
      <c r="J362" s="27"/>
      <c r="L362" s="27"/>
      <c r="M362" s="27"/>
      <c r="N362" s="27"/>
      <c r="O362" s="27"/>
    </row>
    <row r="363" spans="5:15" ht="16.5">
      <c r="E363" s="27"/>
      <c r="G363" s="27"/>
      <c r="H363" s="27"/>
      <c r="I363" s="27"/>
      <c r="J363" s="27"/>
      <c r="L363" s="27"/>
      <c r="M363" s="27"/>
      <c r="N363" s="27"/>
      <c r="O363" s="27"/>
    </row>
    <row r="364" spans="5:15" ht="16.5">
      <c r="E364" s="27"/>
      <c r="G364" s="27"/>
      <c r="H364" s="27"/>
      <c r="I364" s="27"/>
      <c r="J364" s="27"/>
      <c r="L364" s="27"/>
      <c r="M364" s="27"/>
      <c r="N364" s="27"/>
      <c r="O364" s="27"/>
    </row>
    <row r="365" spans="5:15" ht="16.5">
      <c r="E365" s="27"/>
      <c r="G365" s="27"/>
      <c r="H365" s="27"/>
      <c r="I365" s="27"/>
      <c r="J365" s="27"/>
      <c r="L365" s="27"/>
      <c r="M365" s="27"/>
      <c r="N365" s="27"/>
      <c r="O365" s="27"/>
    </row>
    <row r="366" spans="5:15" ht="16.5">
      <c r="E366" s="27"/>
      <c r="G366" s="27"/>
      <c r="H366" s="27"/>
      <c r="I366" s="27"/>
      <c r="J366" s="27"/>
      <c r="L366" s="27"/>
      <c r="M366" s="27"/>
      <c r="N366" s="27"/>
      <c r="O366" s="27"/>
    </row>
    <row r="367" spans="5:15" ht="16.5">
      <c r="E367" s="27"/>
      <c r="G367" s="27"/>
      <c r="H367" s="27"/>
      <c r="I367" s="27"/>
      <c r="J367" s="27"/>
      <c r="L367" s="27"/>
      <c r="M367" s="27"/>
      <c r="N367" s="27"/>
      <c r="O367" s="27"/>
    </row>
    <row r="368" spans="5:15" ht="16.5">
      <c r="E368" s="27"/>
      <c r="G368" s="27"/>
      <c r="H368" s="27"/>
      <c r="I368" s="27"/>
      <c r="J368" s="27"/>
      <c r="L368" s="27"/>
      <c r="M368" s="27"/>
      <c r="N368" s="27"/>
      <c r="O368" s="27"/>
    </row>
    <row r="369" spans="5:15" ht="16.5">
      <c r="E369" s="27"/>
      <c r="G369" s="27"/>
      <c r="H369" s="27"/>
      <c r="I369" s="27"/>
      <c r="J369" s="27"/>
      <c r="L369" s="27"/>
      <c r="M369" s="27"/>
      <c r="N369" s="27"/>
      <c r="O369" s="27"/>
    </row>
    <row r="370" spans="5:15" ht="16.5">
      <c r="E370" s="27"/>
      <c r="G370" s="27"/>
      <c r="H370" s="27"/>
      <c r="I370" s="27"/>
      <c r="J370" s="27"/>
      <c r="L370" s="27"/>
      <c r="M370" s="27"/>
      <c r="N370" s="27"/>
      <c r="O370" s="27"/>
    </row>
    <row r="371" spans="5:15" ht="16.5">
      <c r="E371" s="27"/>
      <c r="G371" s="27"/>
      <c r="H371" s="27"/>
      <c r="I371" s="27"/>
      <c r="J371" s="27"/>
      <c r="L371" s="27"/>
      <c r="M371" s="27"/>
      <c r="N371" s="27"/>
      <c r="O371" s="27"/>
    </row>
    <row r="372" spans="8:15" ht="16.5">
      <c r="H372" s="27"/>
      <c r="I372" s="27"/>
      <c r="J372" s="27"/>
      <c r="L372" s="27"/>
      <c r="M372" s="27"/>
      <c r="N372" s="27"/>
      <c r="O372" s="27"/>
    </row>
    <row r="373" spans="8:15" ht="16.5">
      <c r="H373" s="27"/>
      <c r="I373" s="27"/>
      <c r="J373" s="27"/>
      <c r="L373" s="27"/>
      <c r="M373" s="27"/>
      <c r="N373" s="27"/>
      <c r="O373" s="27"/>
    </row>
    <row r="374" spans="8:15" ht="16.5">
      <c r="H374" s="27"/>
      <c r="I374" s="27"/>
      <c r="J374" s="27"/>
      <c r="L374" s="27"/>
      <c r="M374" s="27"/>
      <c r="N374" s="27"/>
      <c r="O374" s="27"/>
    </row>
    <row r="375" spans="8:15" ht="16.5">
      <c r="H375" s="27"/>
      <c r="I375" s="27"/>
      <c r="J375" s="27"/>
      <c r="L375" s="27"/>
      <c r="M375" s="27"/>
      <c r="N375" s="27"/>
      <c r="O375" s="27"/>
    </row>
    <row r="376" spans="8:15" ht="16.5">
      <c r="H376" s="27"/>
      <c r="I376" s="27"/>
      <c r="J376" s="27"/>
      <c r="L376" s="27"/>
      <c r="M376" s="27"/>
      <c r="N376" s="27"/>
      <c r="O376" s="27"/>
    </row>
    <row r="377" spans="8:15" ht="16.5">
      <c r="H377" s="27"/>
      <c r="I377" s="27"/>
      <c r="J377" s="27"/>
      <c r="L377" s="27"/>
      <c r="M377" s="27"/>
      <c r="N377" s="27"/>
      <c r="O377" s="27"/>
    </row>
    <row r="378" spans="8:15" ht="16.5">
      <c r="H378" s="27"/>
      <c r="I378" s="27"/>
      <c r="J378" s="27"/>
      <c r="L378" s="27"/>
      <c r="M378" s="27"/>
      <c r="N378" s="27"/>
      <c r="O378" s="27"/>
    </row>
    <row r="379" spans="8:15" ht="16.5">
      <c r="H379" s="27"/>
      <c r="I379" s="27"/>
      <c r="J379" s="27"/>
      <c r="L379" s="27"/>
      <c r="M379" s="27"/>
      <c r="N379" s="27"/>
      <c r="O379" s="27"/>
    </row>
    <row r="380" spans="8:15" ht="16.5">
      <c r="H380" s="27"/>
      <c r="I380" s="27"/>
      <c r="J380" s="27"/>
      <c r="L380" s="27"/>
      <c r="M380" s="27"/>
      <c r="N380" s="27"/>
      <c r="O380" s="27"/>
    </row>
    <row r="381" spans="8:15" ht="16.5">
      <c r="H381" s="27"/>
      <c r="I381" s="27"/>
      <c r="J381" s="27"/>
      <c r="L381" s="27"/>
      <c r="M381" s="27"/>
      <c r="N381" s="27"/>
      <c r="O381" s="27"/>
    </row>
    <row r="382" spans="8:15" ht="16.5">
      <c r="H382" s="27"/>
      <c r="I382" s="27"/>
      <c r="J382" s="27"/>
      <c r="L382" s="27"/>
      <c r="M382" s="27"/>
      <c r="N382" s="27"/>
      <c r="O382" s="27"/>
    </row>
    <row r="383" spans="8:15" ht="16.5">
      <c r="H383" s="27"/>
      <c r="I383" s="27"/>
      <c r="J383" s="27"/>
      <c r="L383" s="27"/>
      <c r="M383" s="27"/>
      <c r="N383" s="27"/>
      <c r="O383" s="27"/>
    </row>
    <row r="384" spans="8:15" ht="16.5">
      <c r="H384" s="27"/>
      <c r="I384" s="27"/>
      <c r="J384" s="27"/>
      <c r="L384" s="27"/>
      <c r="M384" s="27"/>
      <c r="N384" s="27"/>
      <c r="O384" s="27"/>
    </row>
    <row r="385" spans="8:15" ht="16.5">
      <c r="H385" s="27"/>
      <c r="I385" s="27"/>
      <c r="J385" s="27"/>
      <c r="L385" s="27"/>
      <c r="M385" s="27"/>
      <c r="N385" s="27"/>
      <c r="O385" s="27"/>
    </row>
    <row r="386" spans="8:15" ht="16.5">
      <c r="H386" s="27"/>
      <c r="I386" s="27"/>
      <c r="J386" s="27"/>
      <c r="L386" s="27"/>
      <c r="M386" s="27"/>
      <c r="N386" s="27"/>
      <c r="O386" s="27"/>
    </row>
    <row r="387" spans="8:15" ht="16.5">
      <c r="H387" s="27"/>
      <c r="I387" s="27"/>
      <c r="J387" s="27"/>
      <c r="L387" s="27"/>
      <c r="M387" s="27"/>
      <c r="N387" s="27"/>
      <c r="O387" s="27"/>
    </row>
    <row r="388" spans="8:15" ht="16.5">
      <c r="H388" s="27"/>
      <c r="I388" s="27"/>
      <c r="J388" s="27"/>
      <c r="L388" s="27"/>
      <c r="M388" s="27"/>
      <c r="N388" s="27"/>
      <c r="O388" s="27"/>
    </row>
    <row r="389" spans="8:15" ht="16.5">
      <c r="H389" s="27"/>
      <c r="I389" s="27"/>
      <c r="J389" s="27"/>
      <c r="L389" s="27"/>
      <c r="M389" s="27"/>
      <c r="N389" s="27"/>
      <c r="O389" s="27"/>
    </row>
    <row r="390" spans="8:15" ht="16.5">
      <c r="H390" s="27"/>
      <c r="I390" s="27"/>
      <c r="J390" s="27"/>
      <c r="L390" s="27"/>
      <c r="M390" s="27"/>
      <c r="N390" s="27"/>
      <c r="O390" s="27"/>
    </row>
    <row r="391" spans="8:15" ht="16.5">
      <c r="H391" s="27"/>
      <c r="I391" s="27"/>
      <c r="J391" s="27"/>
      <c r="L391" s="27"/>
      <c r="M391" s="27"/>
      <c r="N391" s="27"/>
      <c r="O391" s="27"/>
    </row>
    <row r="392" spans="8:15" ht="16.5">
      <c r="H392" s="27"/>
      <c r="I392" s="27"/>
      <c r="J392" s="27"/>
      <c r="L392" s="27"/>
      <c r="M392" s="27"/>
      <c r="N392" s="27"/>
      <c r="O392" s="27"/>
    </row>
    <row r="393" spans="8:15" ht="16.5">
      <c r="H393" s="27"/>
      <c r="I393" s="27"/>
      <c r="J393" s="27"/>
      <c r="L393" s="27"/>
      <c r="M393" s="27"/>
      <c r="N393" s="27"/>
      <c r="O393" s="27"/>
    </row>
    <row r="394" spans="8:15" ht="16.5">
      <c r="H394" s="27"/>
      <c r="I394" s="27"/>
      <c r="J394" s="27"/>
      <c r="L394" s="27"/>
      <c r="M394" s="27"/>
      <c r="N394" s="27"/>
      <c r="O394" s="27"/>
    </row>
    <row r="395" spans="8:15" ht="16.5">
      <c r="H395" s="27"/>
      <c r="I395" s="27"/>
      <c r="J395" s="27"/>
      <c r="L395" s="27"/>
      <c r="M395" s="27"/>
      <c r="N395" s="27"/>
      <c r="O395" s="27"/>
    </row>
    <row r="396" spans="8:15" ht="16.5">
      <c r="H396" s="27"/>
      <c r="I396" s="27"/>
      <c r="J396" s="27"/>
      <c r="L396" s="27"/>
      <c r="M396" s="27"/>
      <c r="N396" s="27"/>
      <c r="O396" s="27"/>
    </row>
    <row r="397" spans="8:15" ht="16.5">
      <c r="H397" s="27"/>
      <c r="I397" s="27"/>
      <c r="J397" s="27"/>
      <c r="L397" s="27"/>
      <c r="M397" s="27"/>
      <c r="N397" s="27"/>
      <c r="O397" s="27"/>
    </row>
    <row r="398" spans="8:15" ht="16.5">
      <c r="H398" s="27"/>
      <c r="I398" s="27"/>
      <c r="J398" s="27"/>
      <c r="L398" s="27"/>
      <c r="M398" s="27"/>
      <c r="N398" s="27"/>
      <c r="O398" s="27"/>
    </row>
    <row r="399" spans="8:15" ht="16.5">
      <c r="H399" s="27"/>
      <c r="I399" s="27"/>
      <c r="J399" s="27"/>
      <c r="L399" s="27"/>
      <c r="M399" s="27"/>
      <c r="N399" s="27"/>
      <c r="O399" s="27"/>
    </row>
    <row r="400" spans="8:15" ht="16.5">
      <c r="H400" s="27"/>
      <c r="I400" s="27"/>
      <c r="J400" s="27"/>
      <c r="L400" s="27"/>
      <c r="M400" s="27"/>
      <c r="N400" s="27"/>
      <c r="O400" s="27"/>
    </row>
    <row r="401" spans="8:15" ht="16.5">
      <c r="H401" s="27"/>
      <c r="I401" s="27"/>
      <c r="J401" s="27"/>
      <c r="L401" s="27"/>
      <c r="M401" s="27"/>
      <c r="N401" s="27"/>
      <c r="O401" s="27"/>
    </row>
    <row r="402" spans="8:15" ht="16.5">
      <c r="H402" s="27"/>
      <c r="I402" s="27"/>
      <c r="J402" s="27"/>
      <c r="L402" s="27"/>
      <c r="M402" s="27"/>
      <c r="N402" s="27"/>
      <c r="O402" s="27"/>
    </row>
    <row r="403" spans="8:15" ht="16.5">
      <c r="H403" s="27"/>
      <c r="I403" s="27"/>
      <c r="J403" s="27"/>
      <c r="L403" s="27"/>
      <c r="M403" s="27"/>
      <c r="N403" s="27"/>
      <c r="O403" s="27"/>
    </row>
    <row r="404" spans="8:15" ht="16.5">
      <c r="H404" s="27"/>
      <c r="I404" s="27"/>
      <c r="J404" s="27"/>
      <c r="L404" s="27"/>
      <c r="M404" s="27"/>
      <c r="N404" s="27"/>
      <c r="O404" s="27"/>
    </row>
    <row r="405" spans="8:15" ht="16.5">
      <c r="H405" s="27"/>
      <c r="I405" s="27"/>
      <c r="J405" s="27"/>
      <c r="L405" s="27"/>
      <c r="M405" s="27"/>
      <c r="N405" s="27"/>
      <c r="O405" s="27"/>
    </row>
    <row r="406" spans="8:15" ht="16.5">
      <c r="H406" s="27"/>
      <c r="I406" s="27"/>
      <c r="J406" s="27"/>
      <c r="L406" s="27"/>
      <c r="M406" s="27"/>
      <c r="N406" s="27"/>
      <c r="O406" s="27"/>
    </row>
    <row r="407" spans="8:15" ht="16.5">
      <c r="H407" s="27"/>
      <c r="I407" s="27"/>
      <c r="J407" s="27"/>
      <c r="L407" s="27"/>
      <c r="M407" s="27"/>
      <c r="N407" s="27"/>
      <c r="O407" s="27"/>
    </row>
    <row r="408" spans="8:15" ht="16.5">
      <c r="H408" s="27"/>
      <c r="I408" s="27"/>
      <c r="J408" s="27"/>
      <c r="L408" s="27"/>
      <c r="M408" s="27"/>
      <c r="N408" s="27"/>
      <c r="O408" s="27"/>
    </row>
    <row r="409" spans="8:15" ht="16.5">
      <c r="H409" s="27"/>
      <c r="I409" s="27"/>
      <c r="J409" s="27"/>
      <c r="L409" s="27"/>
      <c r="M409" s="27"/>
      <c r="N409" s="27"/>
      <c r="O409" s="27"/>
    </row>
    <row r="410" spans="8:15" ht="16.5">
      <c r="H410" s="27"/>
      <c r="I410" s="27"/>
      <c r="J410" s="27"/>
      <c r="L410" s="27"/>
      <c r="M410" s="27"/>
      <c r="N410" s="27"/>
      <c r="O410" s="27"/>
    </row>
    <row r="411" spans="8:15" ht="16.5">
      <c r="H411" s="27"/>
      <c r="I411" s="27"/>
      <c r="J411" s="27"/>
      <c r="L411" s="27"/>
      <c r="M411" s="27"/>
      <c r="N411" s="27"/>
      <c r="O411" s="27"/>
    </row>
    <row r="412" spans="8:15" ht="16.5">
      <c r="H412" s="27"/>
      <c r="I412" s="27"/>
      <c r="J412" s="27"/>
      <c r="L412" s="27"/>
      <c r="M412" s="27"/>
      <c r="N412" s="27"/>
      <c r="O412" s="27"/>
    </row>
    <row r="413" spans="8:15" ht="16.5">
      <c r="H413" s="27"/>
      <c r="I413" s="27"/>
      <c r="J413" s="27"/>
      <c r="L413" s="27"/>
      <c r="M413" s="27"/>
      <c r="N413" s="27"/>
      <c r="O413" s="27"/>
    </row>
    <row r="414" spans="8:15" ht="16.5">
      <c r="H414" s="27"/>
      <c r="I414" s="27"/>
      <c r="J414" s="27"/>
      <c r="L414" s="27"/>
      <c r="M414" s="27"/>
      <c r="N414" s="27"/>
      <c r="O414" s="27"/>
    </row>
    <row r="415" spans="8:15" ht="16.5">
      <c r="H415" s="27"/>
      <c r="I415" s="27"/>
      <c r="J415" s="27"/>
      <c r="L415" s="27"/>
      <c r="M415" s="27"/>
      <c r="N415" s="27"/>
      <c r="O415" s="27"/>
    </row>
    <row r="416" spans="8:15" ht="16.5">
      <c r="H416" s="27"/>
      <c r="I416" s="27"/>
      <c r="J416" s="27"/>
      <c r="L416" s="27"/>
      <c r="M416" s="27"/>
      <c r="N416" s="27"/>
      <c r="O416" s="27"/>
    </row>
    <row r="417" spans="8:15" ht="16.5">
      <c r="H417" s="27"/>
      <c r="I417" s="27"/>
      <c r="J417" s="27"/>
      <c r="L417" s="27"/>
      <c r="M417" s="27"/>
      <c r="N417" s="27"/>
      <c r="O417" s="27"/>
    </row>
    <row r="418" spans="8:15" ht="16.5">
      <c r="H418" s="27"/>
      <c r="I418" s="27"/>
      <c r="J418" s="27"/>
      <c r="L418" s="27"/>
      <c r="M418" s="27"/>
      <c r="N418" s="27"/>
      <c r="O418" s="27"/>
    </row>
    <row r="419" spans="8:15" ht="16.5">
      <c r="H419" s="27"/>
      <c r="I419" s="27"/>
      <c r="J419" s="27"/>
      <c r="L419" s="27"/>
      <c r="M419" s="27"/>
      <c r="N419" s="27"/>
      <c r="O419" s="27"/>
    </row>
    <row r="420" spans="8:15" ht="16.5">
      <c r="H420" s="27"/>
      <c r="I420" s="27"/>
      <c r="J420" s="27"/>
      <c r="L420" s="27"/>
      <c r="M420" s="27"/>
      <c r="N420" s="27"/>
      <c r="O420" s="27"/>
    </row>
    <row r="421" spans="8:15" ht="16.5">
      <c r="H421" s="27"/>
      <c r="I421" s="27"/>
      <c r="J421" s="27"/>
      <c r="L421" s="27"/>
      <c r="M421" s="27"/>
      <c r="N421" s="27"/>
      <c r="O421" s="27"/>
    </row>
    <row r="422" spans="8:15" ht="16.5">
      <c r="H422" s="27"/>
      <c r="I422" s="27"/>
      <c r="J422" s="27"/>
      <c r="L422" s="27"/>
      <c r="M422" s="27"/>
      <c r="N422" s="27"/>
      <c r="O422" s="27"/>
    </row>
    <row r="423" spans="8:15" ht="16.5">
      <c r="H423" s="27"/>
      <c r="I423" s="27"/>
      <c r="J423" s="27"/>
      <c r="L423" s="27"/>
      <c r="M423" s="27"/>
      <c r="N423" s="27"/>
      <c r="O423" s="27"/>
    </row>
  </sheetData>
  <mergeCells count="55">
    <mergeCell ref="H22:L22"/>
    <mergeCell ref="I23:J23"/>
    <mergeCell ref="K23:L23"/>
    <mergeCell ref="F40:J40"/>
    <mergeCell ref="K33:L33"/>
    <mergeCell ref="K34:L34"/>
    <mergeCell ref="K35:L35"/>
    <mergeCell ref="I26:J26"/>
    <mergeCell ref="K25:L25"/>
    <mergeCell ref="K26:L26"/>
    <mergeCell ref="I27:J27"/>
    <mergeCell ref="K27:L27"/>
    <mergeCell ref="I24:J24"/>
    <mergeCell ref="K24:L24"/>
    <mergeCell ref="I25:J25"/>
    <mergeCell ref="A8:C8"/>
    <mergeCell ref="A9:C9"/>
    <mergeCell ref="A21:C21"/>
    <mergeCell ref="A22:C22"/>
    <mergeCell ref="A14:C14"/>
    <mergeCell ref="A16:C16"/>
    <mergeCell ref="A23:C23"/>
    <mergeCell ref="H19:J20"/>
    <mergeCell ref="A12:C12"/>
    <mergeCell ref="A4:C4"/>
    <mergeCell ref="A5:C5"/>
    <mergeCell ref="A6:C6"/>
    <mergeCell ref="A7:C7"/>
    <mergeCell ref="A13:C13"/>
    <mergeCell ref="A19:C19"/>
    <mergeCell ref="A20:C20"/>
    <mergeCell ref="A28:C28"/>
    <mergeCell ref="A25:C25"/>
    <mergeCell ref="A26:C26"/>
    <mergeCell ref="A24:C24"/>
    <mergeCell ref="A29:C29"/>
    <mergeCell ref="P35:Q35"/>
    <mergeCell ref="A31:C31"/>
    <mergeCell ref="A32:C32"/>
    <mergeCell ref="I30:J30"/>
    <mergeCell ref="K30:L30"/>
    <mergeCell ref="K32:L32"/>
    <mergeCell ref="I28:J28"/>
    <mergeCell ref="K28:L28"/>
    <mergeCell ref="I29:J29"/>
    <mergeCell ref="K29:L29"/>
    <mergeCell ref="AE40:AI40"/>
    <mergeCell ref="A33:C33"/>
    <mergeCell ref="A34:C34"/>
    <mergeCell ref="A40:E40"/>
    <mergeCell ref="U40:Y40"/>
    <mergeCell ref="Z40:AD40"/>
    <mergeCell ref="U39:AD39"/>
    <mergeCell ref="K40:P40"/>
    <mergeCell ref="P34:Q34"/>
  </mergeCells>
  <printOptions/>
  <pageMargins left="0.35433070866141736" right="0.35433070866141736" top="0.52" bottom="0.52" header="0.5118110236220472" footer="0.5118110236220472"/>
  <pageSetup horizontalDpi="600" verticalDpi="600" orientation="landscape" r:id="rId4"/>
  <drawing r:id="rId3"/>
  <legacyDrawing r:id="rId2"/>
  <oleObjects>
    <oleObject progId="Mathcad" shapeId="106810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2006-01-12T16:28:00Z</cp:lastPrinted>
  <dcterms:created xsi:type="dcterms:W3CDTF">1999-02-19T18:19:08Z</dcterms:created>
  <dcterms:modified xsi:type="dcterms:W3CDTF">2007-04-28T20:45:16Z</dcterms:modified>
  <cp:category/>
  <cp:version/>
  <cp:contentType/>
  <cp:contentStatus/>
</cp:coreProperties>
</file>